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ouTube Channels\Andology\Corona VIrus\_Corona Virus Prediction Tool\"/>
    </mc:Choice>
  </mc:AlternateContent>
  <xr:revisionPtr revIDLastSave="0" documentId="13_ncr:1_{FA2CED86-89C8-430F-8F65-8F7CFA79ABF2}" xr6:coauthVersionLast="45" xr6:coauthVersionMax="45" xr10:uidLastSave="{00000000-0000-0000-0000-000000000000}"/>
  <bookViews>
    <workbookView xWindow="28680" yWindow="-120" windowWidth="29040" windowHeight="17790" xr2:uid="{00000000-000D-0000-FFFF-FFFF00000000}"/>
  </bookViews>
  <sheets>
    <sheet name="CoVID-19 Virus Prediction V1.3" sheetId="1" r:id="rId1"/>
    <sheet name="Sample Virus Data" sheetId="2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" l="1"/>
  <c r="C79" i="1" s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E22" i="1" l="1"/>
  <c r="F22" i="1" s="1"/>
  <c r="I22" i="1"/>
  <c r="G22" i="1" l="1"/>
  <c r="H22" i="1" s="1"/>
  <c r="B22" i="1" s="1"/>
  <c r="D23" i="1"/>
  <c r="E23" i="1" s="1"/>
  <c r="F23" i="1" l="1"/>
  <c r="G23" i="1"/>
  <c r="I23" i="1" s="1"/>
  <c r="D24" i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E24" i="1" l="1"/>
  <c r="G24" i="1" s="1"/>
  <c r="H23" i="1"/>
  <c r="B23" i="1" s="1"/>
  <c r="F24" i="1" l="1"/>
  <c r="I24" i="1" l="1"/>
  <c r="H24" i="1"/>
  <c r="B24" i="1" s="1"/>
  <c r="E25" i="1" l="1"/>
  <c r="G25" i="1" s="1"/>
  <c r="I25" i="1" s="1"/>
  <c r="F25" i="1" l="1"/>
  <c r="E26" i="1" s="1"/>
  <c r="G26" i="1" s="1"/>
  <c r="H25" i="1"/>
  <c r="B25" i="1" l="1"/>
  <c r="F26" i="1"/>
  <c r="I26" i="1" l="1"/>
  <c r="E27" i="1" s="1"/>
  <c r="G27" i="1" s="1"/>
  <c r="H26" i="1"/>
  <c r="B26" i="1" s="1"/>
  <c r="F27" i="1" l="1"/>
  <c r="I27" i="1" l="1"/>
  <c r="E28" i="1" s="1"/>
  <c r="G28" i="1" s="1"/>
  <c r="H27" i="1"/>
  <c r="B27" i="1" s="1"/>
  <c r="F28" i="1" l="1"/>
  <c r="I28" i="1" l="1"/>
  <c r="E29" i="1" s="1"/>
  <c r="G29" i="1" s="1"/>
  <c r="H28" i="1"/>
  <c r="B28" i="1" s="1"/>
  <c r="F29" i="1" l="1"/>
  <c r="I29" i="1" l="1"/>
  <c r="E30" i="1" s="1"/>
  <c r="G30" i="1" s="1"/>
  <c r="H29" i="1"/>
  <c r="B29" i="1" s="1"/>
  <c r="F30" i="1" l="1"/>
  <c r="I30" i="1" l="1"/>
  <c r="E31" i="1" s="1"/>
  <c r="G31" i="1" s="1"/>
  <c r="H30" i="1"/>
  <c r="B30" i="1" s="1"/>
  <c r="F31" i="1" l="1"/>
  <c r="I31" i="1" l="1"/>
  <c r="E32" i="1" s="1"/>
  <c r="G32" i="1" s="1"/>
  <c r="H31" i="1"/>
  <c r="B31" i="1" s="1"/>
  <c r="F32" i="1" l="1"/>
  <c r="I32" i="1" l="1"/>
  <c r="E33" i="1" s="1"/>
  <c r="G33" i="1" s="1"/>
  <c r="H32" i="1"/>
  <c r="B32" i="1" s="1"/>
  <c r="F33" i="1" l="1"/>
  <c r="I33" i="1" l="1"/>
  <c r="E34" i="1" s="1"/>
  <c r="G34" i="1" s="1"/>
  <c r="H33" i="1"/>
  <c r="B33" i="1" s="1"/>
  <c r="F34" i="1" l="1"/>
  <c r="I34" i="1"/>
  <c r="E35" i="1" l="1"/>
  <c r="G35" i="1" s="1"/>
  <c r="H34" i="1"/>
  <c r="B34" i="1" s="1"/>
  <c r="F35" i="1" l="1"/>
  <c r="I35" i="1"/>
  <c r="E36" i="1" l="1"/>
  <c r="G36" i="1" s="1"/>
  <c r="H35" i="1"/>
  <c r="B35" i="1" s="1"/>
  <c r="F36" i="1" l="1"/>
  <c r="I36" i="1"/>
  <c r="E37" i="1" l="1"/>
  <c r="G37" i="1" s="1"/>
  <c r="H36" i="1"/>
  <c r="B36" i="1" s="1"/>
  <c r="F37" i="1" l="1"/>
  <c r="I37" i="1"/>
  <c r="E38" i="1" l="1"/>
  <c r="G38" i="1" s="1"/>
  <c r="H37" i="1"/>
  <c r="B37" i="1" s="1"/>
  <c r="F38" i="1" l="1"/>
  <c r="I38" i="1"/>
  <c r="E39" i="1" l="1"/>
  <c r="G39" i="1" s="1"/>
  <c r="H38" i="1"/>
  <c r="B38" i="1" s="1"/>
  <c r="F39" i="1" l="1"/>
  <c r="I39" i="1"/>
  <c r="E40" i="1" l="1"/>
  <c r="G40" i="1" s="1"/>
  <c r="H39" i="1"/>
  <c r="B39" i="1" s="1"/>
  <c r="F40" i="1" l="1"/>
  <c r="I40" i="1"/>
  <c r="E41" i="1" l="1"/>
  <c r="G41" i="1" s="1"/>
  <c r="H40" i="1"/>
  <c r="B40" i="1" s="1"/>
  <c r="F41" i="1" l="1"/>
  <c r="I41" i="1"/>
  <c r="E42" i="1" l="1"/>
  <c r="G42" i="1" s="1"/>
  <c r="H41" i="1"/>
  <c r="B41" i="1" s="1"/>
  <c r="F42" i="1" l="1"/>
  <c r="I42" i="1"/>
  <c r="E43" i="1" l="1"/>
  <c r="G43" i="1" s="1"/>
  <c r="H42" i="1"/>
  <c r="B42" i="1" s="1"/>
  <c r="F43" i="1" l="1"/>
  <c r="I43" i="1"/>
  <c r="E44" i="1" l="1"/>
  <c r="G44" i="1" s="1"/>
  <c r="H43" i="1"/>
  <c r="B43" i="1" s="1"/>
  <c r="F44" i="1" l="1"/>
  <c r="I44" i="1"/>
  <c r="E45" i="1" l="1"/>
  <c r="G45" i="1" s="1"/>
  <c r="H44" i="1"/>
  <c r="B44" i="1" s="1"/>
  <c r="F45" i="1" l="1"/>
  <c r="I45" i="1"/>
  <c r="E46" i="1" l="1"/>
  <c r="G46" i="1" s="1"/>
  <c r="H45" i="1"/>
  <c r="B45" i="1" s="1"/>
  <c r="F46" i="1" l="1"/>
  <c r="I46" i="1"/>
  <c r="E47" i="1" l="1"/>
  <c r="G47" i="1" s="1"/>
  <c r="H46" i="1"/>
  <c r="B46" i="1" s="1"/>
  <c r="F47" i="1" l="1"/>
  <c r="I47" i="1"/>
  <c r="E48" i="1" l="1"/>
  <c r="G48" i="1" s="1"/>
  <c r="H47" i="1"/>
  <c r="B47" i="1" s="1"/>
  <c r="F48" i="1" l="1"/>
  <c r="I48" i="1"/>
  <c r="E49" i="1" l="1"/>
  <c r="G49" i="1" s="1"/>
  <c r="H48" i="1"/>
  <c r="B48" i="1" s="1"/>
  <c r="F49" i="1" l="1"/>
  <c r="I49" i="1"/>
  <c r="E50" i="1" l="1"/>
  <c r="G50" i="1" s="1"/>
  <c r="H49" i="1"/>
  <c r="B49" i="1" s="1"/>
  <c r="F50" i="1" l="1"/>
  <c r="I50" i="1"/>
  <c r="E51" i="1" l="1"/>
  <c r="G51" i="1" s="1"/>
  <c r="H50" i="1"/>
  <c r="B50" i="1" s="1"/>
  <c r="F51" i="1" l="1"/>
  <c r="I51" i="1"/>
  <c r="E52" i="1" l="1"/>
  <c r="G52" i="1" s="1"/>
  <c r="H51" i="1"/>
  <c r="B51" i="1" s="1"/>
  <c r="F52" i="1" l="1"/>
  <c r="I52" i="1"/>
  <c r="E53" i="1" l="1"/>
  <c r="G53" i="1" s="1"/>
  <c r="H52" i="1"/>
  <c r="B52" i="1" s="1"/>
  <c r="F53" i="1" l="1"/>
  <c r="I53" i="1" l="1"/>
  <c r="E54" i="1" s="1"/>
  <c r="G54" i="1" s="1"/>
  <c r="H53" i="1"/>
  <c r="B53" i="1" s="1"/>
  <c r="F54" i="1" l="1"/>
  <c r="I54" i="1"/>
  <c r="E55" i="1" l="1"/>
  <c r="G55" i="1" s="1"/>
  <c r="H54" i="1"/>
  <c r="B54" i="1" s="1"/>
  <c r="F55" i="1" l="1"/>
  <c r="I55" i="1"/>
  <c r="E56" i="1" l="1"/>
  <c r="G56" i="1" s="1"/>
  <c r="H55" i="1"/>
  <c r="B55" i="1" s="1"/>
  <c r="F56" i="1" l="1"/>
  <c r="I56" i="1"/>
  <c r="E57" i="1" l="1"/>
  <c r="G57" i="1" s="1"/>
  <c r="H56" i="1"/>
  <c r="B56" i="1" s="1"/>
  <c r="F57" i="1" l="1"/>
  <c r="I57" i="1"/>
  <c r="E58" i="1" l="1"/>
  <c r="G58" i="1" s="1"/>
  <c r="H57" i="1"/>
  <c r="B57" i="1" s="1"/>
  <c r="F58" i="1" l="1"/>
  <c r="I58" i="1"/>
  <c r="E59" i="1" l="1"/>
  <c r="G59" i="1" s="1"/>
  <c r="H58" i="1"/>
  <c r="B58" i="1" s="1"/>
  <c r="F59" i="1" l="1"/>
  <c r="I59" i="1"/>
  <c r="E60" i="1" l="1"/>
  <c r="G60" i="1" s="1"/>
  <c r="H59" i="1"/>
  <c r="B59" i="1" s="1"/>
  <c r="F60" i="1" l="1"/>
  <c r="I60" i="1"/>
  <c r="E61" i="1" l="1"/>
  <c r="G61" i="1" s="1"/>
  <c r="H60" i="1"/>
  <c r="B60" i="1" s="1"/>
  <c r="F61" i="1" l="1"/>
  <c r="I61" i="1"/>
  <c r="E62" i="1" l="1"/>
  <c r="G62" i="1" s="1"/>
  <c r="H61" i="1"/>
  <c r="B61" i="1" s="1"/>
  <c r="F62" i="1" l="1"/>
  <c r="I62" i="1"/>
  <c r="E63" i="1" l="1"/>
  <c r="G63" i="1" s="1"/>
  <c r="H62" i="1"/>
  <c r="B62" i="1" s="1"/>
  <c r="F63" i="1" l="1"/>
  <c r="I63" i="1"/>
  <c r="E64" i="1" l="1"/>
  <c r="G64" i="1" s="1"/>
  <c r="H63" i="1"/>
  <c r="B63" i="1" s="1"/>
  <c r="F64" i="1" l="1"/>
  <c r="I64" i="1"/>
  <c r="E65" i="1" l="1"/>
  <c r="G65" i="1" s="1"/>
  <c r="H64" i="1"/>
  <c r="B64" i="1" s="1"/>
  <c r="F65" i="1" l="1"/>
  <c r="I65" i="1"/>
  <c r="E66" i="1" l="1"/>
  <c r="G66" i="1" s="1"/>
  <c r="H65" i="1"/>
  <c r="B65" i="1" s="1"/>
  <c r="F66" i="1" l="1"/>
  <c r="I66" i="1"/>
  <c r="E67" i="1" l="1"/>
  <c r="G67" i="1" s="1"/>
  <c r="I67" i="1" s="1"/>
  <c r="D78" i="1" s="1"/>
  <c r="H66" i="1"/>
  <c r="B66" i="1" s="1"/>
  <c r="C78" i="1" l="1"/>
  <c r="H67" i="1"/>
  <c r="F67" i="1"/>
  <c r="C73" i="1" s="1"/>
  <c r="C81" i="1" s="1"/>
  <c r="D81" i="1" s="1"/>
  <c r="C76" i="1" l="1"/>
  <c r="D76" i="1" s="1"/>
  <c r="D75" i="1"/>
  <c r="C75" i="1"/>
  <c r="C82" i="1" s="1"/>
  <c r="D73" i="1"/>
  <c r="D74" i="1" s="1"/>
  <c r="B67" i="1"/>
  <c r="C80" i="1" l="1"/>
  <c r="D80" i="1" s="1"/>
  <c r="D77" i="1"/>
  <c r="D82" i="1"/>
  <c r="C74" i="1"/>
</calcChain>
</file>

<file path=xl/sharedStrings.xml><?xml version="1.0" encoding="utf-8"?>
<sst xmlns="http://schemas.openxmlformats.org/spreadsheetml/2006/main" count="84" uniqueCount="75">
  <si>
    <t>Date</t>
  </si>
  <si>
    <t>Assumptions</t>
  </si>
  <si>
    <t>Initial Infections</t>
  </si>
  <si>
    <t>Infection Rate (R0)</t>
  </si>
  <si>
    <t>Incubation Time (Days)</t>
  </si>
  <si>
    <t>Start Date (Patient Zero)</t>
  </si>
  <si>
    <t>Day</t>
  </si>
  <si>
    <t>New Infections</t>
  </si>
  <si>
    <t>Total Infected</t>
  </si>
  <si>
    <t xml:space="preserve"> </t>
  </si>
  <si>
    <t>Mortality Rate</t>
  </si>
  <si>
    <t>Virus Burnout Rate</t>
  </si>
  <si>
    <t>Mortality Complicator</t>
  </si>
  <si>
    <t>© 2020 Andology</t>
  </si>
  <si>
    <t>Starting Population</t>
  </si>
  <si>
    <t>Remaining Population</t>
  </si>
  <si>
    <t>Enter Data</t>
  </si>
  <si>
    <t>Virus</t>
  </si>
  <si>
    <t>Common Flu</t>
  </si>
  <si>
    <t>SARS</t>
  </si>
  <si>
    <t>Spanish Flu</t>
  </si>
  <si>
    <t>1.4 - 2.8</t>
  </si>
  <si>
    <t>10%-20%</t>
  </si>
  <si>
    <t>&lt; 1%</t>
  </si>
  <si>
    <t>~15%</t>
  </si>
  <si>
    <t>~20%</t>
  </si>
  <si>
    <t>&gt;20%</t>
  </si>
  <si>
    <t>Incubation Period</t>
  </si>
  <si>
    <t>2 Days</t>
  </si>
  <si>
    <t>4-6 Days</t>
  </si>
  <si>
    <t>2-7 Days</t>
  </si>
  <si>
    <t>Vaccination / Curability</t>
  </si>
  <si>
    <t>10%-48% effective</t>
  </si>
  <si>
    <t>No cure available</t>
  </si>
  <si>
    <t>Limited Health Care</t>
  </si>
  <si>
    <t>5-14 Days (7)</t>
  </si>
  <si>
    <t>V1.3</t>
  </si>
  <si>
    <t>2.47 - 4.08 ? (2.68)</t>
  </si>
  <si>
    <t>2% - 40% ? (11%)</t>
  </si>
  <si>
    <t>Corona CoVID-19</t>
  </si>
  <si>
    <t>Civil Status</t>
  </si>
  <si>
    <t>In Bunkers or Immune</t>
  </si>
  <si>
    <t>New Fatalities</t>
  </si>
  <si>
    <t>Total Fatalities</t>
  </si>
  <si>
    <t>Total Infected:</t>
  </si>
  <si>
    <t>Population at Risk:</t>
  </si>
  <si>
    <t>Total Fatalities:</t>
  </si>
  <si>
    <t>Remaining Population:</t>
  </si>
  <si>
    <t>Total Recovered:</t>
  </si>
  <si>
    <t>Fatalities vs Infected:</t>
  </si>
  <si>
    <t>(of Population at Risk)</t>
  </si>
  <si>
    <t>(of Starting Population)</t>
  </si>
  <si>
    <t>(of Total Infected)</t>
  </si>
  <si>
    <t>Death Toll Panic Trigger</t>
  </si>
  <si>
    <t>2.0-4.0 (2.6)</t>
  </si>
  <si>
    <t>Enter global population / your country population / town or even university population!</t>
  </si>
  <si>
    <t>This is the total known population that are outside of the environment or have natural immunity but are not carriers</t>
  </si>
  <si>
    <t>First reported date of the first infected person within the 'Starting Population'</t>
  </si>
  <si>
    <t>Number of initial infections reported as on the date above</t>
  </si>
  <si>
    <t>Reproduction rate - The number of additional people that are infected by a single carrier during the incubation period (below)</t>
  </si>
  <si>
    <t>Average time from becoming infectious to showing symptoms or seeking medical help</t>
  </si>
  <si>
    <t>The average death rate of the virus - How many people die of the virus as a percentage of those who become infected</t>
  </si>
  <si>
    <t>This effects the Mortality rate and is based on the increasing likelihood of mortality as more of the resources become overwhelmed</t>
  </si>
  <si>
    <t>A reduction of the Infection Rate over time (reduced by burnout rate per incubation period) It represents increased isolation, quarantine and fewer hosts to infect</t>
  </si>
  <si>
    <t>The point at which a death toll becomes significant enough to cause unnavoidable coverage by the MSM (Main Stream Media)</t>
  </si>
  <si>
    <t>Total Uninfected:</t>
  </si>
  <si>
    <t>Worforce Affected:</t>
  </si>
  <si>
    <t>Workforce Operational:</t>
  </si>
  <si>
    <t>(of Total Workforce)</t>
  </si>
  <si>
    <t>Total Workforce:</t>
  </si>
  <si>
    <t>VIRUS PREDICTION SUMMARY (beta)</t>
  </si>
  <si>
    <t>Worforce Fatalities:</t>
  </si>
  <si>
    <t>(of Original Workforce Population)</t>
  </si>
  <si>
    <t>Corona Virus Prediction Tool (CoVID-19)</t>
  </si>
  <si>
    <t>Further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</si>
</sst>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%"/>
  </numFmts>
  <fonts count="31" x14ac:knownFonts="1">
    <font>
      <sz val="11"/>
      <color rgb="FF000000"/>
      <name val="Calibri"/>
      <family val="2"/>
    </font>
    <font>
      <sz val="11"/>
      <color rgb="FF006100"/>
      <name val="Calibri"/>
      <family val="2"/>
    </font>
    <font>
      <u/>
      <sz val="11"/>
      <color rgb="FF0563C1"/>
      <name val="Calibri"/>
      <family val="2"/>
    </font>
    <font>
      <sz val="11"/>
      <color rgb="FF9C57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sz val="11"/>
      <color rgb="FF000000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1" tint="0.499984740745262"/>
      <name val="Calibri"/>
      <family val="2"/>
    </font>
    <font>
      <b/>
      <sz val="11"/>
      <color rgb="FFC00000"/>
      <name val="Calibri"/>
      <family val="2"/>
    </font>
    <font>
      <b/>
      <sz val="12"/>
      <color rgb="FF000000"/>
      <name val="Calibri"/>
      <family val="2"/>
    </font>
    <font>
      <b/>
      <sz val="14"/>
      <color rgb="FFFFFFFF"/>
      <name val="Calibri"/>
      <family val="2"/>
    </font>
    <font>
      <b/>
      <sz val="9"/>
      <color theme="4" tint="-0.249977111117893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Calibri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9"/>
      <color rgb="FF000000"/>
      <name val="Calibri"/>
      <family val="2"/>
    </font>
    <font>
      <b/>
      <sz val="9"/>
      <color theme="3" tint="-0.249977111117893"/>
      <name val="Calibri"/>
      <family val="2"/>
    </font>
    <font>
      <b/>
      <sz val="15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22"/>
      <color rgb="FF333F5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theme="0"/>
        <bgColor rgb="FFC6EFCE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79B9B"/>
        <bgColor indexed="64"/>
      </patternFill>
    </fill>
    <fill>
      <patternFill patternType="solid">
        <fgColor theme="3" tint="0.79998168889431442"/>
        <bgColor auto="1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medium">
        <color rgb="FF00000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medium">
        <color theme="1"/>
      </right>
      <top style="thin">
        <color rgb="FF808080"/>
      </top>
      <bottom style="thin">
        <color rgb="FF808080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/>
      <right/>
      <top/>
      <bottom style="medium">
        <color theme="1"/>
      </bottom>
      <diagonal/>
    </border>
    <border>
      <left style="medium">
        <color rgb="FF000000"/>
      </left>
      <right style="thin">
        <color rgb="FF80808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rgb="FF000000"/>
      </left>
      <right style="medium">
        <color rgb="FF000000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rgb="FF000000"/>
      </left>
      <right style="thin">
        <color theme="1"/>
      </right>
      <top style="thin">
        <color theme="2" tint="-0.749961851863155"/>
      </top>
      <bottom style="medium">
        <color rgb="FF000000"/>
      </bottom>
      <diagonal/>
    </border>
    <border>
      <left style="thin">
        <color theme="1"/>
      </left>
      <right style="medium">
        <color rgb="FF000000"/>
      </right>
      <top style="thin">
        <color theme="2" tint="-0.749961851863155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1" tint="0.24994659260841701"/>
      </top>
      <bottom style="medium">
        <color rgb="FF000000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6" fillId="5" borderId="0" applyNumberFormat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1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3" applyFont="1" applyFill="1"/>
    <xf numFmtId="0" fontId="8" fillId="0" borderId="0" xfId="0" applyFont="1" applyFill="1"/>
    <xf numFmtId="3" fontId="4" fillId="0" borderId="10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left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 indent="1"/>
    </xf>
    <xf numFmtId="3" fontId="4" fillId="0" borderId="11" xfId="0" applyNumberFormat="1" applyFont="1" applyBorder="1" applyAlignment="1">
      <alignment horizontal="right" vertical="center" indent="1"/>
    </xf>
    <xf numFmtId="3" fontId="9" fillId="4" borderId="5" xfId="1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top"/>
    </xf>
    <xf numFmtId="3" fontId="9" fillId="0" borderId="10" xfId="0" applyNumberFormat="1" applyFont="1" applyBorder="1" applyAlignment="1">
      <alignment horizontal="left" vertical="center" indent="1"/>
    </xf>
    <xf numFmtId="3" fontId="6" fillId="0" borderId="12" xfId="0" applyNumberFormat="1" applyFont="1" applyBorder="1" applyAlignment="1">
      <alignment horizontal="left" vertical="center" indent="1"/>
    </xf>
    <xf numFmtId="3" fontId="4" fillId="0" borderId="3" xfId="0" applyNumberFormat="1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3" fontId="4" fillId="0" borderId="0" xfId="0" applyNumberFormat="1" applyFont="1" applyBorder="1" applyAlignment="1">
      <alignment horizontal="right" vertical="center" indent="1"/>
    </xf>
    <xf numFmtId="3" fontId="4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0" fontId="15" fillId="0" borderId="0" xfId="0" applyFont="1"/>
    <xf numFmtId="0" fontId="17" fillId="6" borderId="13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right" indent="1"/>
    </xf>
    <xf numFmtId="14" fontId="4" fillId="0" borderId="10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right" indent="1"/>
    </xf>
    <xf numFmtId="14" fontId="9" fillId="0" borderId="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13" fillId="0" borderId="17" xfId="0" applyFont="1" applyBorder="1" applyAlignment="1">
      <alignment horizontal="right" vertical="center" indent="1"/>
    </xf>
    <xf numFmtId="3" fontId="14" fillId="0" borderId="18" xfId="0" applyNumberFormat="1" applyFont="1" applyBorder="1" applyAlignment="1">
      <alignment horizontal="left" vertical="center" indent="1"/>
    </xf>
    <xf numFmtId="164" fontId="14" fillId="0" borderId="18" xfId="0" applyNumberFormat="1" applyFont="1" applyBorder="1" applyAlignment="1">
      <alignment horizontal="left" vertical="center" indent="1"/>
    </xf>
    <xf numFmtId="0" fontId="14" fillId="0" borderId="18" xfId="0" applyFont="1" applyBorder="1" applyAlignment="1">
      <alignment horizontal="left" vertical="center" indent="1"/>
    </xf>
    <xf numFmtId="2" fontId="14" fillId="0" borderId="18" xfId="0" applyNumberFormat="1" applyFont="1" applyBorder="1" applyAlignment="1">
      <alignment horizontal="left" vertical="center" indent="1"/>
    </xf>
    <xf numFmtId="1" fontId="14" fillId="0" borderId="18" xfId="0" applyNumberFormat="1" applyFont="1" applyBorder="1" applyAlignment="1">
      <alignment horizontal="left" vertical="center" indent="1"/>
    </xf>
    <xf numFmtId="10" fontId="14" fillId="0" borderId="18" xfId="0" applyNumberFormat="1" applyFont="1" applyBorder="1" applyAlignment="1">
      <alignment horizontal="left" vertical="center" indent="1"/>
    </xf>
    <xf numFmtId="0" fontId="10" fillId="0" borderId="19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21" fillId="0" borderId="17" xfId="0" applyFont="1" applyBorder="1" applyAlignment="1">
      <alignment horizontal="right" vertical="center" indent="1"/>
    </xf>
    <xf numFmtId="0" fontId="22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165" fontId="4" fillId="0" borderId="0" xfId="0" applyNumberFormat="1" applyFont="1" applyBorder="1" applyAlignment="1">
      <alignment horizontal="center" vertical="center"/>
    </xf>
    <xf numFmtId="0" fontId="1" fillId="2" borderId="21" xfId="1" applyBorder="1" applyAlignment="1">
      <alignment horizontal="center" vertical="center"/>
    </xf>
    <xf numFmtId="0" fontId="3" fillId="3" borderId="21" xfId="2" applyBorder="1" applyAlignment="1">
      <alignment horizontal="center" vertical="center"/>
    </xf>
    <xf numFmtId="0" fontId="3" fillId="7" borderId="16" xfId="2" applyFill="1" applyBorder="1" applyAlignment="1">
      <alignment horizontal="center" vertical="center"/>
    </xf>
    <xf numFmtId="0" fontId="16" fillId="8" borderId="16" xfId="4" applyFill="1" applyBorder="1" applyAlignment="1">
      <alignment horizontal="center" vertical="center"/>
    </xf>
    <xf numFmtId="0" fontId="19" fillId="2" borderId="22" xfId="1" applyFont="1" applyBorder="1" applyAlignment="1">
      <alignment horizontal="center" vertical="center"/>
    </xf>
    <xf numFmtId="0" fontId="19" fillId="3" borderId="22" xfId="2" applyFont="1" applyBorder="1" applyAlignment="1">
      <alignment horizontal="center" vertical="center"/>
    </xf>
    <xf numFmtId="0" fontId="19" fillId="7" borderId="22" xfId="2" applyFont="1" applyFill="1" applyBorder="1" applyAlignment="1">
      <alignment horizontal="center" vertical="center"/>
    </xf>
    <xf numFmtId="2" fontId="19" fillId="8" borderId="22" xfId="4" applyNumberFormat="1" applyFont="1" applyFill="1" applyBorder="1" applyAlignment="1">
      <alignment horizontal="center" vertical="center"/>
    </xf>
    <xf numFmtId="10" fontId="19" fillId="2" borderId="22" xfId="1" applyNumberFormat="1" applyFont="1" applyBorder="1" applyAlignment="1">
      <alignment horizontal="center" vertical="center"/>
    </xf>
    <xf numFmtId="9" fontId="19" fillId="3" borderId="22" xfId="2" applyNumberFormat="1" applyFont="1" applyBorder="1" applyAlignment="1">
      <alignment horizontal="center" vertical="center"/>
    </xf>
    <xf numFmtId="9" fontId="19" fillId="7" borderId="22" xfId="2" applyNumberFormat="1" applyFont="1" applyFill="1" applyBorder="1" applyAlignment="1">
      <alignment horizontal="center" vertical="center"/>
    </xf>
    <xf numFmtId="10" fontId="19" fillId="8" borderId="22" xfId="4" applyNumberFormat="1" applyFont="1" applyFill="1" applyBorder="1" applyAlignment="1">
      <alignment horizontal="center" vertical="center"/>
    </xf>
    <xf numFmtId="0" fontId="20" fillId="2" borderId="22" xfId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indent="1"/>
    </xf>
    <xf numFmtId="0" fontId="14" fillId="0" borderId="23" xfId="0" applyFont="1" applyBorder="1" applyAlignment="1">
      <alignment horizontal="right" vertical="center" indent="1"/>
    </xf>
    <xf numFmtId="0" fontId="14" fillId="0" borderId="25" xfId="0" applyFont="1" applyBorder="1" applyAlignment="1">
      <alignment horizontal="right" vertical="center" indent="1"/>
    </xf>
    <xf numFmtId="0" fontId="20" fillId="2" borderId="26" xfId="1" applyFont="1" applyBorder="1" applyAlignment="1">
      <alignment horizontal="center" vertical="center"/>
    </xf>
    <xf numFmtId="0" fontId="19" fillId="3" borderId="26" xfId="2" applyFont="1" applyBorder="1" applyAlignment="1">
      <alignment horizontal="center" vertical="center"/>
    </xf>
    <xf numFmtId="0" fontId="19" fillId="7" borderId="26" xfId="2" applyFont="1" applyFill="1" applyBorder="1" applyAlignment="1">
      <alignment horizontal="center" vertical="center"/>
    </xf>
    <xf numFmtId="10" fontId="19" fillId="8" borderId="26" xfId="4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/>
    <xf numFmtId="0" fontId="26" fillId="0" borderId="0" xfId="0" applyNumberFormat="1" applyFont="1" applyProtection="1">
      <protection hidden="1"/>
    </xf>
    <xf numFmtId="0" fontId="2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indent="1"/>
    </xf>
    <xf numFmtId="0" fontId="23" fillId="0" borderId="0" xfId="0" applyFont="1" applyBorder="1" applyAlignment="1">
      <alignment horizontal="right" vertical="center" indent="1"/>
    </xf>
    <xf numFmtId="3" fontId="29" fillId="0" borderId="0" xfId="0" applyNumberFormat="1" applyFont="1" applyBorder="1" applyAlignment="1">
      <alignment horizontal="left" vertical="center" indent="1"/>
    </xf>
    <xf numFmtId="165" fontId="10" fillId="0" borderId="0" xfId="0" applyNumberFormat="1" applyFont="1" applyBorder="1" applyAlignment="1">
      <alignment horizontal="right" vertical="center"/>
    </xf>
    <xf numFmtId="0" fontId="30" fillId="0" borderId="0" xfId="0" applyFont="1" applyAlignment="1">
      <alignment horizontal="left" vertical="center" readingOrder="1"/>
    </xf>
  </cellXfs>
  <cellStyles count="5">
    <cellStyle name="Bad" xfId="4" builtinId="27"/>
    <cellStyle name="Good" xfId="1" builtinId="26" customBuiltin="1"/>
    <cellStyle name="Hyperlink" xfId="3" xr:uid="{00000000-0005-0000-0000-000001000000}"/>
    <cellStyle name="Neutral" xfId="2" builtinId="28" customBuiltin="1"/>
    <cellStyle name="Normal" xfId="0" builtinId="0" customBuiltin="1"/>
  </cellStyles>
  <dxfs count="0"/>
  <tableStyles count="0" defaultTableStyle="TableStyleMedium2" defaultPivotStyle="PivotStyleLight16"/>
  <colors>
    <mruColors>
      <color rgb="FFACC8D4"/>
      <color rgb="FF1FC0ED"/>
      <color rgb="FF425B76"/>
      <color rgb="FF1155A7"/>
      <color rgb="FF283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New Infections</a:t>
            </a:r>
            <a:r>
              <a:rPr lang="en-GB" baseline="0"/>
              <a:t> VS New Deaths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659749642234308E-2"/>
          <c:y val="0.10151734819545866"/>
          <c:w val="0.89217830717192781"/>
          <c:h val="0.73399884969154672"/>
        </c:manualLayout>
      </c:layout>
      <c:areaChart>
        <c:grouping val="stacked"/>
        <c:varyColors val="0"/>
        <c:ser>
          <c:idx val="1"/>
          <c:order val="0"/>
          <c:tx>
            <c:v>New Deaths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'CoVID-19 Virus Prediction V1.3'!$D$22:$D$67</c:f>
              <c:numCache>
                <c:formatCode>#,##0</c:formatCode>
                <c:ptCount val="46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  <c:pt idx="4">
                  <c:v>28</c:v>
                </c:pt>
                <c:pt idx="5">
                  <c:v>35</c:v>
                </c:pt>
                <c:pt idx="6">
                  <c:v>42</c:v>
                </c:pt>
                <c:pt idx="7">
                  <c:v>49</c:v>
                </c:pt>
                <c:pt idx="8">
                  <c:v>56</c:v>
                </c:pt>
                <c:pt idx="9">
                  <c:v>63</c:v>
                </c:pt>
                <c:pt idx="10">
                  <c:v>70</c:v>
                </c:pt>
                <c:pt idx="11">
                  <c:v>77</c:v>
                </c:pt>
                <c:pt idx="12">
                  <c:v>84</c:v>
                </c:pt>
                <c:pt idx="13">
                  <c:v>91</c:v>
                </c:pt>
                <c:pt idx="14">
                  <c:v>98</c:v>
                </c:pt>
                <c:pt idx="15">
                  <c:v>105</c:v>
                </c:pt>
                <c:pt idx="16">
                  <c:v>112</c:v>
                </c:pt>
                <c:pt idx="17">
                  <c:v>119</c:v>
                </c:pt>
                <c:pt idx="18">
                  <c:v>126</c:v>
                </c:pt>
                <c:pt idx="19">
                  <c:v>133</c:v>
                </c:pt>
                <c:pt idx="20">
                  <c:v>140</c:v>
                </c:pt>
                <c:pt idx="21">
                  <c:v>147</c:v>
                </c:pt>
                <c:pt idx="22">
                  <c:v>154</c:v>
                </c:pt>
                <c:pt idx="23">
                  <c:v>161</c:v>
                </c:pt>
                <c:pt idx="24">
                  <c:v>168</c:v>
                </c:pt>
                <c:pt idx="25">
                  <c:v>175</c:v>
                </c:pt>
                <c:pt idx="26">
                  <c:v>182</c:v>
                </c:pt>
                <c:pt idx="27">
                  <c:v>189</c:v>
                </c:pt>
                <c:pt idx="28">
                  <c:v>196</c:v>
                </c:pt>
                <c:pt idx="29">
                  <c:v>203</c:v>
                </c:pt>
                <c:pt idx="30">
                  <c:v>210</c:v>
                </c:pt>
                <c:pt idx="31">
                  <c:v>217</c:v>
                </c:pt>
                <c:pt idx="32">
                  <c:v>224</c:v>
                </c:pt>
                <c:pt idx="33">
                  <c:v>231</c:v>
                </c:pt>
                <c:pt idx="34">
                  <c:v>238</c:v>
                </c:pt>
                <c:pt idx="35">
                  <c:v>245</c:v>
                </c:pt>
                <c:pt idx="36">
                  <c:v>252</c:v>
                </c:pt>
                <c:pt idx="37">
                  <c:v>259</c:v>
                </c:pt>
                <c:pt idx="38">
                  <c:v>266</c:v>
                </c:pt>
                <c:pt idx="39">
                  <c:v>273</c:v>
                </c:pt>
                <c:pt idx="40">
                  <c:v>280</c:v>
                </c:pt>
                <c:pt idx="41">
                  <c:v>287</c:v>
                </c:pt>
                <c:pt idx="42">
                  <c:v>294</c:v>
                </c:pt>
                <c:pt idx="43">
                  <c:v>301</c:v>
                </c:pt>
                <c:pt idx="44">
                  <c:v>308</c:v>
                </c:pt>
                <c:pt idx="45">
                  <c:v>315</c:v>
                </c:pt>
              </c:numCache>
            </c:numRef>
          </c:cat>
          <c:val>
            <c:numRef>
              <c:f>'CoVID-19 Virus Prediction V1.3'!$G$22:$G$67</c:f>
              <c:numCache>
                <c:formatCode>#,##0</c:formatCode>
                <c:ptCount val="46"/>
                <c:pt idx="0">
                  <c:v>0.04</c:v>
                </c:pt>
                <c:pt idx="1">
                  <c:v>0.20640000000000003</c:v>
                </c:pt>
                <c:pt idx="2">
                  <c:v>0.54689600000000005</c:v>
                </c:pt>
                <c:pt idx="3">
                  <c:v>1.4381875200000005</c:v>
                </c:pt>
                <c:pt idx="4">
                  <c:v>3.753332352000001</c:v>
                </c:pt>
                <c:pt idx="5">
                  <c:v>9.7203948441600012</c:v>
                </c:pt>
                <c:pt idx="6">
                  <c:v>24.97988397864961</c:v>
                </c:pt>
                <c:pt idx="7">
                  <c:v>63.695742103978006</c:v>
                </c:pt>
                <c:pt idx="8">
                  <c:v>161.14517230543706</c:v>
                </c:pt>
                <c:pt idx="9">
                  <c:v>404.46796236026034</c:v>
                </c:pt>
                <c:pt idx="10">
                  <c:v>1007.1252262770481</c:v>
                </c:pt>
                <c:pt idx="11">
                  <c:v>2487.6397557005448</c:v>
                </c:pt>
                <c:pt idx="12">
                  <c:v>6094.9180175756665</c:v>
                </c:pt>
                <c:pt idx="13">
                  <c:v>14811.391056152301</c:v>
                </c:pt>
                <c:pt idx="14">
                  <c:v>35697.86080159634</c:v>
                </c:pt>
                <c:pt idx="15">
                  <c:v>85325.17259352986</c:v>
                </c:pt>
                <c:pt idx="16">
                  <c:v>202241.64064648392</c:v>
                </c:pt>
                <c:pt idx="17">
                  <c:v>475326.11442806543</c:v>
                </c:pt>
                <c:pt idx="18">
                  <c:v>1107666.9792172036</c:v>
                </c:pt>
                <c:pt idx="19">
                  <c:v>2559124.3735607425</c:v>
                </c:pt>
                <c:pt idx="20">
                  <c:v>5861461.117276419</c:v>
                </c:pt>
                <c:pt idx="21">
                  <c:v>13308214.479827935</c:v>
                </c:pt>
                <c:pt idx="22">
                  <c:v>29950192.60372033</c:v>
                </c:pt>
                <c:pt idx="23">
                  <c:v>66805357.881986149</c:v>
                </c:pt>
                <c:pt idx="24">
                  <c:v>147679471.21623802</c:v>
                </c:pt>
                <c:pt idx="25">
                  <c:v>195430025.63630211</c:v>
                </c:pt>
                <c:pt idx="26">
                  <c:v>56534057.873037577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AA-425B-B3AE-708DC796C77A}"/>
            </c:ext>
          </c:extLst>
        </c:ser>
        <c:ser>
          <c:idx val="0"/>
          <c:order val="1"/>
          <c:tx>
            <c:v>New Infections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'CoVID-19 Virus Prediction V1.3'!$D$22:$D$67</c:f>
              <c:numCache>
                <c:formatCode>#,##0</c:formatCode>
                <c:ptCount val="46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  <c:pt idx="4">
                  <c:v>28</c:v>
                </c:pt>
                <c:pt idx="5">
                  <c:v>35</c:v>
                </c:pt>
                <c:pt idx="6">
                  <c:v>42</c:v>
                </c:pt>
                <c:pt idx="7">
                  <c:v>49</c:v>
                </c:pt>
                <c:pt idx="8">
                  <c:v>56</c:v>
                </c:pt>
                <c:pt idx="9">
                  <c:v>63</c:v>
                </c:pt>
                <c:pt idx="10">
                  <c:v>70</c:v>
                </c:pt>
                <c:pt idx="11">
                  <c:v>77</c:v>
                </c:pt>
                <c:pt idx="12">
                  <c:v>84</c:v>
                </c:pt>
                <c:pt idx="13">
                  <c:v>91</c:v>
                </c:pt>
                <c:pt idx="14">
                  <c:v>98</c:v>
                </c:pt>
                <c:pt idx="15">
                  <c:v>105</c:v>
                </c:pt>
                <c:pt idx="16">
                  <c:v>112</c:v>
                </c:pt>
                <c:pt idx="17">
                  <c:v>119</c:v>
                </c:pt>
                <c:pt idx="18">
                  <c:v>126</c:v>
                </c:pt>
                <c:pt idx="19">
                  <c:v>133</c:v>
                </c:pt>
                <c:pt idx="20">
                  <c:v>140</c:v>
                </c:pt>
                <c:pt idx="21">
                  <c:v>147</c:v>
                </c:pt>
                <c:pt idx="22">
                  <c:v>154</c:v>
                </c:pt>
                <c:pt idx="23">
                  <c:v>161</c:v>
                </c:pt>
                <c:pt idx="24">
                  <c:v>168</c:v>
                </c:pt>
                <c:pt idx="25">
                  <c:v>175</c:v>
                </c:pt>
                <c:pt idx="26">
                  <c:v>182</c:v>
                </c:pt>
                <c:pt idx="27">
                  <c:v>189</c:v>
                </c:pt>
                <c:pt idx="28">
                  <c:v>196</c:v>
                </c:pt>
                <c:pt idx="29">
                  <c:v>203</c:v>
                </c:pt>
                <c:pt idx="30">
                  <c:v>210</c:v>
                </c:pt>
                <c:pt idx="31">
                  <c:v>217</c:v>
                </c:pt>
                <c:pt idx="32">
                  <c:v>224</c:v>
                </c:pt>
                <c:pt idx="33">
                  <c:v>231</c:v>
                </c:pt>
                <c:pt idx="34">
                  <c:v>238</c:v>
                </c:pt>
                <c:pt idx="35">
                  <c:v>245</c:v>
                </c:pt>
                <c:pt idx="36">
                  <c:v>252</c:v>
                </c:pt>
                <c:pt idx="37">
                  <c:v>259</c:v>
                </c:pt>
                <c:pt idx="38">
                  <c:v>266</c:v>
                </c:pt>
                <c:pt idx="39">
                  <c:v>273</c:v>
                </c:pt>
                <c:pt idx="40">
                  <c:v>280</c:v>
                </c:pt>
                <c:pt idx="41">
                  <c:v>287</c:v>
                </c:pt>
                <c:pt idx="42">
                  <c:v>294</c:v>
                </c:pt>
                <c:pt idx="43">
                  <c:v>301</c:v>
                </c:pt>
                <c:pt idx="44">
                  <c:v>308</c:v>
                </c:pt>
                <c:pt idx="45">
                  <c:v>315</c:v>
                </c:pt>
              </c:numCache>
            </c:numRef>
          </c:cat>
          <c:val>
            <c:numRef>
              <c:f>'CoVID-19 Virus Prediction V1.3'!$E$22:$E$67</c:f>
              <c:numCache>
                <c:formatCode>#,##0</c:formatCode>
                <c:ptCount val="46"/>
                <c:pt idx="0">
                  <c:v>2</c:v>
                </c:pt>
                <c:pt idx="1">
                  <c:v>5.32</c:v>
                </c:pt>
                <c:pt idx="2">
                  <c:v>14.044800000000002</c:v>
                </c:pt>
                <c:pt idx="3">
                  <c:v>36.797376000000007</c:v>
                </c:pt>
                <c:pt idx="4">
                  <c:v>95.673177600000017</c:v>
                </c:pt>
                <c:pt idx="5">
                  <c:v>246.83679820800006</c:v>
                </c:pt>
                <c:pt idx="6">
                  <c:v>631.90220341248016</c:v>
                </c:pt>
                <c:pt idx="7">
                  <c:v>1605.0315966676997</c:v>
                </c:pt>
                <c:pt idx="8">
                  <c:v>4044.679623602603</c:v>
                </c:pt>
                <c:pt idx="9">
                  <c:v>10111.699059006507</c:v>
                </c:pt>
                <c:pt idx="10">
                  <c:v>25077.013666336137</c:v>
                </c:pt>
                <c:pt idx="11">
                  <c:v>61689.453619186897</c:v>
                </c:pt>
                <c:pt idx="12">
                  <c:v>150522.26683081605</c:v>
                </c:pt>
                <c:pt idx="13">
                  <c:v>364263.88573057484</c:v>
                </c:pt>
                <c:pt idx="14">
                  <c:v>874233.32575337973</c:v>
                </c:pt>
                <c:pt idx="15">
                  <c:v>2080675.3152930441</c:v>
                </c:pt>
                <c:pt idx="16">
                  <c:v>4910393.7440915843</c:v>
                </c:pt>
                <c:pt idx="17">
                  <c:v>11490321.36117431</c:v>
                </c:pt>
                <c:pt idx="18">
                  <c:v>26657545.557924401</c:v>
                </c:pt>
                <c:pt idx="19">
                  <c:v>61312354.783226132</c:v>
                </c:pt>
                <c:pt idx="20">
                  <c:v>139792168.90575561</c:v>
                </c:pt>
                <c:pt idx="21">
                  <c:v>315930301.72700769</c:v>
                </c:pt>
                <c:pt idx="22">
                  <c:v>707683875.86849725</c:v>
                </c:pt>
                <c:pt idx="23">
                  <c:v>1571058204.4280641</c:v>
                </c:pt>
                <c:pt idx="24">
                  <c:v>3456328049.7417412</c:v>
                </c:pt>
                <c:pt idx="25">
                  <c:v>1130681157.4607515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A-425B-B3AE-708DC796C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324431"/>
        <c:axId val="230720735"/>
        <c:extLst>
          <c:ext xmlns:c15="http://schemas.microsoft.com/office/drawing/2012/chart" uri="{02D57815-91ED-43cb-92C2-25804820EDAC}">
            <c15:filteredArea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cat>
                  <c:numRef>
                    <c:extLst>
                      <c:ext uri="{02D57815-91ED-43cb-92C2-25804820EDAC}">
                        <c15:formulaRef>
                          <c15:sqref>'CoVID-19 Virus Prediction V1.3'!$D$22:$D$67</c15:sqref>
                        </c15:formulaRef>
                      </c:ext>
                    </c:extLst>
                    <c:numCache>
                      <c:formatCode>#,##0</c:formatCode>
                      <c:ptCount val="46"/>
                      <c:pt idx="0">
                        <c:v>0</c:v>
                      </c:pt>
                      <c:pt idx="1">
                        <c:v>7</c:v>
                      </c:pt>
                      <c:pt idx="2">
                        <c:v>14</c:v>
                      </c:pt>
                      <c:pt idx="3">
                        <c:v>21</c:v>
                      </c:pt>
                      <c:pt idx="4">
                        <c:v>28</c:v>
                      </c:pt>
                      <c:pt idx="5">
                        <c:v>35</c:v>
                      </c:pt>
                      <c:pt idx="6">
                        <c:v>42</c:v>
                      </c:pt>
                      <c:pt idx="7">
                        <c:v>49</c:v>
                      </c:pt>
                      <c:pt idx="8">
                        <c:v>56</c:v>
                      </c:pt>
                      <c:pt idx="9">
                        <c:v>63</c:v>
                      </c:pt>
                      <c:pt idx="10">
                        <c:v>70</c:v>
                      </c:pt>
                      <c:pt idx="11">
                        <c:v>77</c:v>
                      </c:pt>
                      <c:pt idx="12">
                        <c:v>84</c:v>
                      </c:pt>
                      <c:pt idx="13">
                        <c:v>91</c:v>
                      </c:pt>
                      <c:pt idx="14">
                        <c:v>98</c:v>
                      </c:pt>
                      <c:pt idx="15">
                        <c:v>105</c:v>
                      </c:pt>
                      <c:pt idx="16">
                        <c:v>112</c:v>
                      </c:pt>
                      <c:pt idx="17">
                        <c:v>119</c:v>
                      </c:pt>
                      <c:pt idx="18">
                        <c:v>126</c:v>
                      </c:pt>
                      <c:pt idx="19">
                        <c:v>133</c:v>
                      </c:pt>
                      <c:pt idx="20">
                        <c:v>140</c:v>
                      </c:pt>
                      <c:pt idx="21">
                        <c:v>147</c:v>
                      </c:pt>
                      <c:pt idx="22">
                        <c:v>154</c:v>
                      </c:pt>
                      <c:pt idx="23">
                        <c:v>161</c:v>
                      </c:pt>
                      <c:pt idx="24">
                        <c:v>168</c:v>
                      </c:pt>
                      <c:pt idx="25">
                        <c:v>175</c:v>
                      </c:pt>
                      <c:pt idx="26">
                        <c:v>182</c:v>
                      </c:pt>
                      <c:pt idx="27">
                        <c:v>189</c:v>
                      </c:pt>
                      <c:pt idx="28">
                        <c:v>196</c:v>
                      </c:pt>
                      <c:pt idx="29">
                        <c:v>203</c:v>
                      </c:pt>
                      <c:pt idx="30">
                        <c:v>210</c:v>
                      </c:pt>
                      <c:pt idx="31">
                        <c:v>217</c:v>
                      </c:pt>
                      <c:pt idx="32">
                        <c:v>224</c:v>
                      </c:pt>
                      <c:pt idx="33">
                        <c:v>231</c:v>
                      </c:pt>
                      <c:pt idx="34">
                        <c:v>238</c:v>
                      </c:pt>
                      <c:pt idx="35">
                        <c:v>245</c:v>
                      </c:pt>
                      <c:pt idx="36">
                        <c:v>252</c:v>
                      </c:pt>
                      <c:pt idx="37">
                        <c:v>259</c:v>
                      </c:pt>
                      <c:pt idx="38">
                        <c:v>266</c:v>
                      </c:pt>
                      <c:pt idx="39">
                        <c:v>273</c:v>
                      </c:pt>
                      <c:pt idx="40">
                        <c:v>280</c:v>
                      </c:pt>
                      <c:pt idx="41">
                        <c:v>287</c:v>
                      </c:pt>
                      <c:pt idx="42">
                        <c:v>294</c:v>
                      </c:pt>
                      <c:pt idx="43">
                        <c:v>301</c:v>
                      </c:pt>
                      <c:pt idx="44">
                        <c:v>308</c:v>
                      </c:pt>
                      <c:pt idx="45">
                        <c:v>315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'CoVID-19 Virus Prediction V1.3'!$F$22:$F$67</c15:sqref>
                        </c15:formulaRef>
                      </c:ext>
                    </c:extLst>
                    <c:numCache>
                      <c:formatCode>#,##0</c:formatCode>
                      <c:ptCount val="46"/>
                      <c:pt idx="0">
                        <c:v>2</c:v>
                      </c:pt>
                      <c:pt idx="1">
                        <c:v>7.28</c:v>
                      </c:pt>
                      <c:pt idx="2">
                        <c:v>21.118400000000001</c:v>
                      </c:pt>
                      <c:pt idx="3">
                        <c:v>57.368880000000004</c:v>
                      </c:pt>
                      <c:pt idx="4">
                        <c:v>151.60387008000004</c:v>
                      </c:pt>
                      <c:pt idx="5">
                        <c:v>394.68733593600007</c:v>
                      </c:pt>
                      <c:pt idx="6">
                        <c:v>1016.8691445043203</c:v>
                      </c:pt>
                      <c:pt idx="7">
                        <c:v>2596.9208571933705</c:v>
                      </c:pt>
                      <c:pt idx="8">
                        <c:v>6577.9047386919956</c:v>
                      </c:pt>
                      <c:pt idx="9">
                        <c:v>16528.458625393065</c:v>
                      </c:pt>
                      <c:pt idx="10">
                        <c:v>41201.004329368938</c:v>
                      </c:pt>
                      <c:pt idx="11">
                        <c:v>101883.33272227878</c:v>
                      </c:pt>
                      <c:pt idx="12">
                        <c:v>249917.95979739429</c:v>
                      </c:pt>
                      <c:pt idx="13">
                        <c:v>608086.92751039343</c:v>
                      </c:pt>
                      <c:pt idx="14">
                        <c:v>1467508.8622076209</c:v>
                      </c:pt>
                      <c:pt idx="15">
                        <c:v>3512486.3166990685</c:v>
                      </c:pt>
                      <c:pt idx="16">
                        <c:v>8337554.8881971231</c:v>
                      </c:pt>
                      <c:pt idx="17">
                        <c:v>19625634.608724948</c:v>
                      </c:pt>
                      <c:pt idx="18">
                        <c:v>45807854.052221283</c:v>
                      </c:pt>
                      <c:pt idx="19">
                        <c:v>106012541.85623021</c:v>
                      </c:pt>
                      <c:pt idx="20">
                        <c:v>243245586.38842508</c:v>
                      </c:pt>
                      <c:pt idx="21">
                        <c:v>553314426.99815631</c:v>
                      </c:pt>
                      <c:pt idx="22">
                        <c:v>1247690088.3868256</c:v>
                      </c:pt>
                      <c:pt idx="23">
                        <c:v>2788798100.2111692</c:v>
                      </c:pt>
                      <c:pt idx="24">
                        <c:v>6178320792.0709248</c:v>
                      </c:pt>
                      <c:pt idx="25">
                        <c:v>7161322478.3154383</c:v>
                      </c:pt>
                      <c:pt idx="26">
                        <c:v>6965892452.6791363</c:v>
                      </c:pt>
                      <c:pt idx="27">
                        <c:v>6909358394.8060989</c:v>
                      </c:pt>
                      <c:pt idx="28">
                        <c:v>6909358394.8060989</c:v>
                      </c:pt>
                      <c:pt idx="29">
                        <c:v>6909358394.8060989</c:v>
                      </c:pt>
                      <c:pt idx="30">
                        <c:v>6909358394.8060989</c:v>
                      </c:pt>
                      <c:pt idx="31">
                        <c:v>6909358394.8060989</c:v>
                      </c:pt>
                      <c:pt idx="32">
                        <c:v>6909358394.8060989</c:v>
                      </c:pt>
                      <c:pt idx="33">
                        <c:v>6909358394.8060989</c:v>
                      </c:pt>
                      <c:pt idx="34">
                        <c:v>6909358394.8060989</c:v>
                      </c:pt>
                      <c:pt idx="35">
                        <c:v>6909358394.8060989</c:v>
                      </c:pt>
                      <c:pt idx="36">
                        <c:v>6909358394.8060989</c:v>
                      </c:pt>
                      <c:pt idx="37">
                        <c:v>6909358394.8060989</c:v>
                      </c:pt>
                      <c:pt idx="38">
                        <c:v>6909358394.8060989</c:v>
                      </c:pt>
                      <c:pt idx="39">
                        <c:v>6909358394.8060989</c:v>
                      </c:pt>
                      <c:pt idx="40">
                        <c:v>6909358394.8060989</c:v>
                      </c:pt>
                      <c:pt idx="41">
                        <c:v>6909358394.8060989</c:v>
                      </c:pt>
                      <c:pt idx="42">
                        <c:v>6909358394.8060989</c:v>
                      </c:pt>
                      <c:pt idx="43">
                        <c:v>6909358394.8060989</c:v>
                      </c:pt>
                      <c:pt idx="44">
                        <c:v>6909358394.8060989</c:v>
                      </c:pt>
                      <c:pt idx="45">
                        <c:v>6909358394.8060989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BAA-425B-B3AE-708DC796C77A}"/>
                  </c:ext>
                </c:extLst>
              </c15:ser>
            </c15:filteredAreaSeries>
          </c:ext>
        </c:extLst>
      </c:areaChart>
      <c:catAx>
        <c:axId val="6233244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Virus Lifecycle (Days)</a:t>
                </a:r>
              </a:p>
            </c:rich>
          </c:tx>
          <c:layout>
            <c:manualLayout>
              <c:xMode val="edge"/>
              <c:yMode val="edge"/>
              <c:x val="0.4536591889194676"/>
              <c:y val="0.895655584876879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720735"/>
        <c:crosses val="autoZero"/>
        <c:auto val="1"/>
        <c:lblAlgn val="ctr"/>
        <c:lblOffset val="100"/>
        <c:noMultiLvlLbl val="0"/>
      </c:catAx>
      <c:valAx>
        <c:axId val="230720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3244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464306292513266E-2"/>
          <c:y val="0.91174797978593591"/>
          <c:w val="0.21789250085447467"/>
          <c:h val="6.1273189076597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Population Decline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Population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'CoVID-19 Virus Prediction V1.3'!$D$22:$D$67</c:f>
              <c:numCache>
                <c:formatCode>#,##0</c:formatCode>
                <c:ptCount val="46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  <c:pt idx="4">
                  <c:v>28</c:v>
                </c:pt>
                <c:pt idx="5">
                  <c:v>35</c:v>
                </c:pt>
                <c:pt idx="6">
                  <c:v>42</c:v>
                </c:pt>
                <c:pt idx="7">
                  <c:v>49</c:v>
                </c:pt>
                <c:pt idx="8">
                  <c:v>56</c:v>
                </c:pt>
                <c:pt idx="9">
                  <c:v>63</c:v>
                </c:pt>
                <c:pt idx="10">
                  <c:v>70</c:v>
                </c:pt>
                <c:pt idx="11">
                  <c:v>77</c:v>
                </c:pt>
                <c:pt idx="12">
                  <c:v>84</c:v>
                </c:pt>
                <c:pt idx="13">
                  <c:v>91</c:v>
                </c:pt>
                <c:pt idx="14">
                  <c:v>98</c:v>
                </c:pt>
                <c:pt idx="15">
                  <c:v>105</c:v>
                </c:pt>
                <c:pt idx="16">
                  <c:v>112</c:v>
                </c:pt>
                <c:pt idx="17">
                  <c:v>119</c:v>
                </c:pt>
                <c:pt idx="18">
                  <c:v>126</c:v>
                </c:pt>
                <c:pt idx="19">
                  <c:v>133</c:v>
                </c:pt>
                <c:pt idx="20">
                  <c:v>140</c:v>
                </c:pt>
                <c:pt idx="21">
                  <c:v>147</c:v>
                </c:pt>
                <c:pt idx="22">
                  <c:v>154</c:v>
                </c:pt>
                <c:pt idx="23">
                  <c:v>161</c:v>
                </c:pt>
                <c:pt idx="24">
                  <c:v>168</c:v>
                </c:pt>
                <c:pt idx="25">
                  <c:v>175</c:v>
                </c:pt>
                <c:pt idx="26">
                  <c:v>182</c:v>
                </c:pt>
                <c:pt idx="27">
                  <c:v>189</c:v>
                </c:pt>
                <c:pt idx="28">
                  <c:v>196</c:v>
                </c:pt>
                <c:pt idx="29">
                  <c:v>203</c:v>
                </c:pt>
                <c:pt idx="30">
                  <c:v>210</c:v>
                </c:pt>
                <c:pt idx="31">
                  <c:v>217</c:v>
                </c:pt>
                <c:pt idx="32">
                  <c:v>224</c:v>
                </c:pt>
                <c:pt idx="33">
                  <c:v>231</c:v>
                </c:pt>
                <c:pt idx="34">
                  <c:v>238</c:v>
                </c:pt>
                <c:pt idx="35">
                  <c:v>245</c:v>
                </c:pt>
                <c:pt idx="36">
                  <c:v>252</c:v>
                </c:pt>
                <c:pt idx="37">
                  <c:v>259</c:v>
                </c:pt>
                <c:pt idx="38">
                  <c:v>266</c:v>
                </c:pt>
                <c:pt idx="39">
                  <c:v>273</c:v>
                </c:pt>
                <c:pt idx="40">
                  <c:v>280</c:v>
                </c:pt>
                <c:pt idx="41">
                  <c:v>287</c:v>
                </c:pt>
                <c:pt idx="42">
                  <c:v>294</c:v>
                </c:pt>
                <c:pt idx="43">
                  <c:v>301</c:v>
                </c:pt>
                <c:pt idx="44">
                  <c:v>308</c:v>
                </c:pt>
                <c:pt idx="45">
                  <c:v>315</c:v>
                </c:pt>
              </c:numCache>
            </c:numRef>
          </c:cat>
          <c:val>
            <c:numRef>
              <c:f>'CoVID-19 Virus Prediction V1.3'!$I$22:$I$67</c:f>
              <c:numCache>
                <c:formatCode>#,##0</c:formatCode>
                <c:ptCount val="46"/>
                <c:pt idx="0">
                  <c:v>7577130400</c:v>
                </c:pt>
                <c:pt idx="1">
                  <c:v>7577130399.7936001</c:v>
                </c:pt>
                <c:pt idx="2">
                  <c:v>7577130399.2467041</c:v>
                </c:pt>
                <c:pt idx="3">
                  <c:v>7577130397.8085165</c:v>
                </c:pt>
                <c:pt idx="4">
                  <c:v>7577130394.0551844</c:v>
                </c:pt>
                <c:pt idx="5">
                  <c:v>7577130384.3347893</c:v>
                </c:pt>
                <c:pt idx="6">
                  <c:v>7577130359.3549051</c:v>
                </c:pt>
                <c:pt idx="7">
                  <c:v>7577130295.6591635</c:v>
                </c:pt>
                <c:pt idx="8">
                  <c:v>7577130134.5139914</c:v>
                </c:pt>
                <c:pt idx="9">
                  <c:v>7577129730.0460291</c:v>
                </c:pt>
                <c:pt idx="10">
                  <c:v>7577128722.9208031</c:v>
                </c:pt>
                <c:pt idx="11">
                  <c:v>7577126235.2810478</c:v>
                </c:pt>
                <c:pt idx="12">
                  <c:v>7577120140.3630304</c:v>
                </c:pt>
                <c:pt idx="13">
                  <c:v>7577105328.9719744</c:v>
                </c:pt>
                <c:pt idx="14">
                  <c:v>7577069631.1111727</c:v>
                </c:pt>
                <c:pt idx="15">
                  <c:v>7576984305.9385796</c:v>
                </c:pt>
                <c:pt idx="16">
                  <c:v>7576782064.2979326</c:v>
                </c:pt>
                <c:pt idx="17">
                  <c:v>7576306738.1835041</c:v>
                </c:pt>
                <c:pt idx="18">
                  <c:v>7575199071.2042866</c:v>
                </c:pt>
                <c:pt idx="19">
                  <c:v>7572639946.8307257</c:v>
                </c:pt>
                <c:pt idx="20">
                  <c:v>7566778485.7134495</c:v>
                </c:pt>
                <c:pt idx="21">
                  <c:v>7553470271.2336216</c:v>
                </c:pt>
                <c:pt idx="22">
                  <c:v>7523520078.6299009</c:v>
                </c:pt>
                <c:pt idx="23">
                  <c:v>7456714720.7479143</c:v>
                </c:pt>
                <c:pt idx="24">
                  <c:v>7309035249.5316763</c:v>
                </c:pt>
                <c:pt idx="25">
                  <c:v>7113605223.8953743</c:v>
                </c:pt>
                <c:pt idx="26">
                  <c:v>7057071166.022337</c:v>
                </c:pt>
                <c:pt idx="27">
                  <c:v>7057071166.022337</c:v>
                </c:pt>
                <c:pt idx="28">
                  <c:v>7057071166.022337</c:v>
                </c:pt>
                <c:pt idx="29">
                  <c:v>7057071166.022337</c:v>
                </c:pt>
                <c:pt idx="30">
                  <c:v>7057071166.022337</c:v>
                </c:pt>
                <c:pt idx="31">
                  <c:v>7057071166.022337</c:v>
                </c:pt>
                <c:pt idx="32">
                  <c:v>7057071166.022337</c:v>
                </c:pt>
                <c:pt idx="33">
                  <c:v>7057071166.022337</c:v>
                </c:pt>
                <c:pt idx="34">
                  <c:v>7057071166.022337</c:v>
                </c:pt>
                <c:pt idx="35">
                  <c:v>7057071166.022337</c:v>
                </c:pt>
                <c:pt idx="36">
                  <c:v>7057071166.022337</c:v>
                </c:pt>
                <c:pt idx="37">
                  <c:v>7057071166.022337</c:v>
                </c:pt>
                <c:pt idx="38">
                  <c:v>7057071166.022337</c:v>
                </c:pt>
                <c:pt idx="39">
                  <c:v>7057071166.022337</c:v>
                </c:pt>
                <c:pt idx="40">
                  <c:v>7057071166.022337</c:v>
                </c:pt>
                <c:pt idx="41">
                  <c:v>7057071166.022337</c:v>
                </c:pt>
                <c:pt idx="42">
                  <c:v>7057071166.022337</c:v>
                </c:pt>
                <c:pt idx="43">
                  <c:v>7057071166.022337</c:v>
                </c:pt>
                <c:pt idx="44">
                  <c:v>7057071166.022337</c:v>
                </c:pt>
                <c:pt idx="45">
                  <c:v>7057071166.022337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A-4A46-B4C2-FA1AAB304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4546640"/>
        <c:axId val="1709963824"/>
      </c:lineChart>
      <c:catAx>
        <c:axId val="1934546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Virus Lifecycle (Days)</a:t>
                </a:r>
              </a:p>
            </c:rich>
          </c:tx>
          <c:layout>
            <c:manualLayout>
              <c:xMode val="edge"/>
              <c:yMode val="edge"/>
              <c:x val="0.37416444878636268"/>
              <c:y val="0.9072084601796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963824"/>
        <c:crosses val="autoZero"/>
        <c:auto val="1"/>
        <c:lblAlgn val="ctr"/>
        <c:lblOffset val="100"/>
        <c:noMultiLvlLbl val="0"/>
      </c:catAx>
      <c:valAx>
        <c:axId val="170996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54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Total Deaths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Total Deaths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'CoVID-19 Virus Prediction V1.3'!$D$22:$D$67</c:f>
              <c:numCache>
                <c:formatCode>#,##0</c:formatCode>
                <c:ptCount val="46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  <c:pt idx="4">
                  <c:v>28</c:v>
                </c:pt>
                <c:pt idx="5">
                  <c:v>35</c:v>
                </c:pt>
                <c:pt idx="6">
                  <c:v>42</c:v>
                </c:pt>
                <c:pt idx="7">
                  <c:v>49</c:v>
                </c:pt>
                <c:pt idx="8">
                  <c:v>56</c:v>
                </c:pt>
                <c:pt idx="9">
                  <c:v>63</c:v>
                </c:pt>
                <c:pt idx="10">
                  <c:v>70</c:v>
                </c:pt>
                <c:pt idx="11">
                  <c:v>77</c:v>
                </c:pt>
                <c:pt idx="12">
                  <c:v>84</c:v>
                </c:pt>
                <c:pt idx="13">
                  <c:v>91</c:v>
                </c:pt>
                <c:pt idx="14">
                  <c:v>98</c:v>
                </c:pt>
                <c:pt idx="15">
                  <c:v>105</c:v>
                </c:pt>
                <c:pt idx="16">
                  <c:v>112</c:v>
                </c:pt>
                <c:pt idx="17">
                  <c:v>119</c:v>
                </c:pt>
                <c:pt idx="18">
                  <c:v>126</c:v>
                </c:pt>
                <c:pt idx="19">
                  <c:v>133</c:v>
                </c:pt>
                <c:pt idx="20">
                  <c:v>140</c:v>
                </c:pt>
                <c:pt idx="21">
                  <c:v>147</c:v>
                </c:pt>
                <c:pt idx="22">
                  <c:v>154</c:v>
                </c:pt>
                <c:pt idx="23">
                  <c:v>161</c:v>
                </c:pt>
                <c:pt idx="24">
                  <c:v>168</c:v>
                </c:pt>
                <c:pt idx="25">
                  <c:v>175</c:v>
                </c:pt>
                <c:pt idx="26">
                  <c:v>182</c:v>
                </c:pt>
                <c:pt idx="27">
                  <c:v>189</c:v>
                </c:pt>
                <c:pt idx="28">
                  <c:v>196</c:v>
                </c:pt>
                <c:pt idx="29">
                  <c:v>203</c:v>
                </c:pt>
                <c:pt idx="30">
                  <c:v>210</c:v>
                </c:pt>
                <c:pt idx="31">
                  <c:v>217</c:v>
                </c:pt>
                <c:pt idx="32">
                  <c:v>224</c:v>
                </c:pt>
                <c:pt idx="33">
                  <c:v>231</c:v>
                </c:pt>
                <c:pt idx="34">
                  <c:v>238</c:v>
                </c:pt>
                <c:pt idx="35">
                  <c:v>245</c:v>
                </c:pt>
                <c:pt idx="36">
                  <c:v>252</c:v>
                </c:pt>
                <c:pt idx="37">
                  <c:v>259</c:v>
                </c:pt>
                <c:pt idx="38">
                  <c:v>266</c:v>
                </c:pt>
                <c:pt idx="39">
                  <c:v>273</c:v>
                </c:pt>
                <c:pt idx="40">
                  <c:v>280</c:v>
                </c:pt>
                <c:pt idx="41">
                  <c:v>287</c:v>
                </c:pt>
                <c:pt idx="42">
                  <c:v>294</c:v>
                </c:pt>
                <c:pt idx="43">
                  <c:v>301</c:v>
                </c:pt>
                <c:pt idx="44">
                  <c:v>308</c:v>
                </c:pt>
                <c:pt idx="45">
                  <c:v>315</c:v>
                </c:pt>
              </c:numCache>
            </c:numRef>
          </c:cat>
          <c:val>
            <c:numRef>
              <c:f>'CoVID-19 Virus Prediction V1.3'!$H$22:$H$67</c:f>
              <c:numCache>
                <c:formatCode>#,##0</c:formatCode>
                <c:ptCount val="46"/>
                <c:pt idx="0">
                  <c:v>0.04</c:v>
                </c:pt>
                <c:pt idx="1">
                  <c:v>0.24640000000000004</c:v>
                </c:pt>
                <c:pt idx="2">
                  <c:v>0.79329600000000011</c:v>
                </c:pt>
                <c:pt idx="3">
                  <c:v>2.2314835200000007</c:v>
                </c:pt>
                <c:pt idx="4">
                  <c:v>5.9848158720000022</c:v>
                </c:pt>
                <c:pt idx="5">
                  <c:v>15.705210716160003</c:v>
                </c:pt>
                <c:pt idx="6">
                  <c:v>40.685094694809614</c:v>
                </c:pt>
                <c:pt idx="7">
                  <c:v>104.38083679878761</c:v>
                </c:pt>
                <c:pt idx="8">
                  <c:v>265.52600910422467</c:v>
                </c:pt>
                <c:pt idx="9">
                  <c:v>669.99397146448496</c:v>
                </c:pt>
                <c:pt idx="10">
                  <c:v>1677.1191977415331</c:v>
                </c:pt>
                <c:pt idx="11">
                  <c:v>4164.7589534420777</c:v>
                </c:pt>
                <c:pt idx="12">
                  <c:v>10259.676971017743</c:v>
                </c:pt>
                <c:pt idx="13">
                  <c:v>25071.068027170044</c:v>
                </c:pt>
                <c:pt idx="14">
                  <c:v>60768.92882876638</c:v>
                </c:pt>
                <c:pt idx="15">
                  <c:v>146094.10142229625</c:v>
                </c:pt>
                <c:pt idx="16">
                  <c:v>348335.74206878018</c:v>
                </c:pt>
                <c:pt idx="17">
                  <c:v>823661.8564968456</c:v>
                </c:pt>
                <c:pt idx="18">
                  <c:v>1931328.8357140492</c:v>
                </c:pt>
                <c:pt idx="19">
                  <c:v>4490453.2092747912</c:v>
                </c:pt>
                <c:pt idx="20">
                  <c:v>10351914.32655121</c:v>
                </c:pt>
                <c:pt idx="21">
                  <c:v>23660128.806379147</c:v>
                </c:pt>
                <c:pt idx="22">
                  <c:v>53610321.410099477</c:v>
                </c:pt>
                <c:pt idx="23">
                  <c:v>120415679.29208562</c:v>
                </c:pt>
                <c:pt idx="24">
                  <c:v>268095150.50832364</c:v>
                </c:pt>
                <c:pt idx="25">
                  <c:v>463525176.14462578</c:v>
                </c:pt>
                <c:pt idx="26">
                  <c:v>520059234.01766336</c:v>
                </c:pt>
                <c:pt idx="27">
                  <c:v>520059234.01766336</c:v>
                </c:pt>
                <c:pt idx="28">
                  <c:v>520059234.01766336</c:v>
                </c:pt>
                <c:pt idx="29">
                  <c:v>520059234.01766336</c:v>
                </c:pt>
                <c:pt idx="30">
                  <c:v>520059234.01766336</c:v>
                </c:pt>
                <c:pt idx="31">
                  <c:v>520059234.01766336</c:v>
                </c:pt>
                <c:pt idx="32">
                  <c:v>520059234.01766336</c:v>
                </c:pt>
                <c:pt idx="33">
                  <c:v>520059234.01766336</c:v>
                </c:pt>
                <c:pt idx="34">
                  <c:v>520059234.01766336</c:v>
                </c:pt>
                <c:pt idx="35">
                  <c:v>520059234.01766336</c:v>
                </c:pt>
                <c:pt idx="36">
                  <c:v>520059234.01766336</c:v>
                </c:pt>
                <c:pt idx="37">
                  <c:v>520059234.01766336</c:v>
                </c:pt>
                <c:pt idx="38">
                  <c:v>520059234.01766336</c:v>
                </c:pt>
                <c:pt idx="39">
                  <c:v>520059234.01766336</c:v>
                </c:pt>
                <c:pt idx="40">
                  <c:v>520059234.01766336</c:v>
                </c:pt>
                <c:pt idx="41">
                  <c:v>520059234.01766336</c:v>
                </c:pt>
                <c:pt idx="42">
                  <c:v>520059234.01766336</c:v>
                </c:pt>
                <c:pt idx="43">
                  <c:v>520059234.01766336</c:v>
                </c:pt>
                <c:pt idx="44">
                  <c:v>520059234.01766336</c:v>
                </c:pt>
                <c:pt idx="45">
                  <c:v>520059234.01766336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1-40A0-BF65-E9C37D574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5922448"/>
        <c:axId val="1705342912"/>
      </c:areaChart>
      <c:catAx>
        <c:axId val="2045922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Virus Lifecycle (Days)</a:t>
                </a:r>
              </a:p>
            </c:rich>
          </c:tx>
          <c:layout>
            <c:manualLayout>
              <c:xMode val="edge"/>
              <c:yMode val="edge"/>
              <c:x val="0.38422910922889791"/>
              <c:y val="0.909643919841056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5342912"/>
        <c:crosses val="autoZero"/>
        <c:auto val="1"/>
        <c:lblAlgn val="ctr"/>
        <c:lblOffset val="100"/>
        <c:noMultiLvlLbl val="0"/>
      </c:catAx>
      <c:valAx>
        <c:axId val="170534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922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Total Infections VS Total Deaths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852353512983012E-2"/>
          <c:y val="0.12349533182032195"/>
          <c:w val="0.88134476964423891"/>
          <c:h val="0.70132628748233161"/>
        </c:manualLayout>
      </c:layout>
      <c:areaChart>
        <c:grouping val="stacked"/>
        <c:varyColors val="0"/>
        <c:ser>
          <c:idx val="1"/>
          <c:order val="0"/>
          <c:tx>
            <c:v>Total Deaths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'CoVID-19 Virus Prediction V1.3'!$D$22:$D$67</c:f>
              <c:numCache>
                <c:formatCode>#,##0</c:formatCode>
                <c:ptCount val="46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  <c:pt idx="4">
                  <c:v>28</c:v>
                </c:pt>
                <c:pt idx="5">
                  <c:v>35</c:v>
                </c:pt>
                <c:pt idx="6">
                  <c:v>42</c:v>
                </c:pt>
                <c:pt idx="7">
                  <c:v>49</c:v>
                </c:pt>
                <c:pt idx="8">
                  <c:v>56</c:v>
                </c:pt>
                <c:pt idx="9">
                  <c:v>63</c:v>
                </c:pt>
                <c:pt idx="10">
                  <c:v>70</c:v>
                </c:pt>
                <c:pt idx="11">
                  <c:v>77</c:v>
                </c:pt>
                <c:pt idx="12">
                  <c:v>84</c:v>
                </c:pt>
                <c:pt idx="13">
                  <c:v>91</c:v>
                </c:pt>
                <c:pt idx="14">
                  <c:v>98</c:v>
                </c:pt>
                <c:pt idx="15">
                  <c:v>105</c:v>
                </c:pt>
                <c:pt idx="16">
                  <c:v>112</c:v>
                </c:pt>
                <c:pt idx="17">
                  <c:v>119</c:v>
                </c:pt>
                <c:pt idx="18">
                  <c:v>126</c:v>
                </c:pt>
                <c:pt idx="19">
                  <c:v>133</c:v>
                </c:pt>
                <c:pt idx="20">
                  <c:v>140</c:v>
                </c:pt>
                <c:pt idx="21">
                  <c:v>147</c:v>
                </c:pt>
                <c:pt idx="22">
                  <c:v>154</c:v>
                </c:pt>
                <c:pt idx="23">
                  <c:v>161</c:v>
                </c:pt>
                <c:pt idx="24">
                  <c:v>168</c:v>
                </c:pt>
                <c:pt idx="25">
                  <c:v>175</c:v>
                </c:pt>
                <c:pt idx="26">
                  <c:v>182</c:v>
                </c:pt>
                <c:pt idx="27">
                  <c:v>189</c:v>
                </c:pt>
                <c:pt idx="28">
                  <c:v>196</c:v>
                </c:pt>
                <c:pt idx="29">
                  <c:v>203</c:v>
                </c:pt>
                <c:pt idx="30">
                  <c:v>210</c:v>
                </c:pt>
                <c:pt idx="31">
                  <c:v>217</c:v>
                </c:pt>
                <c:pt idx="32">
                  <c:v>224</c:v>
                </c:pt>
                <c:pt idx="33">
                  <c:v>231</c:v>
                </c:pt>
                <c:pt idx="34">
                  <c:v>238</c:v>
                </c:pt>
                <c:pt idx="35">
                  <c:v>245</c:v>
                </c:pt>
                <c:pt idx="36">
                  <c:v>252</c:v>
                </c:pt>
                <c:pt idx="37">
                  <c:v>259</c:v>
                </c:pt>
                <c:pt idx="38">
                  <c:v>266</c:v>
                </c:pt>
                <c:pt idx="39">
                  <c:v>273</c:v>
                </c:pt>
                <c:pt idx="40">
                  <c:v>280</c:v>
                </c:pt>
                <c:pt idx="41">
                  <c:v>287</c:v>
                </c:pt>
                <c:pt idx="42">
                  <c:v>294</c:v>
                </c:pt>
                <c:pt idx="43">
                  <c:v>301</c:v>
                </c:pt>
                <c:pt idx="44">
                  <c:v>308</c:v>
                </c:pt>
                <c:pt idx="45">
                  <c:v>315</c:v>
                </c:pt>
              </c:numCache>
            </c:numRef>
          </c:cat>
          <c:val>
            <c:numRef>
              <c:f>'CoVID-19 Virus Prediction V1.3'!$H$22:$H$67</c:f>
              <c:numCache>
                <c:formatCode>#,##0</c:formatCode>
                <c:ptCount val="46"/>
                <c:pt idx="0">
                  <c:v>0.04</c:v>
                </c:pt>
                <c:pt idx="1">
                  <c:v>0.24640000000000004</c:v>
                </c:pt>
                <c:pt idx="2">
                  <c:v>0.79329600000000011</c:v>
                </c:pt>
                <c:pt idx="3">
                  <c:v>2.2314835200000007</c:v>
                </c:pt>
                <c:pt idx="4">
                  <c:v>5.9848158720000022</c:v>
                </c:pt>
                <c:pt idx="5">
                  <c:v>15.705210716160003</c:v>
                </c:pt>
                <c:pt idx="6">
                  <c:v>40.685094694809614</c:v>
                </c:pt>
                <c:pt idx="7">
                  <c:v>104.38083679878761</c:v>
                </c:pt>
                <c:pt idx="8">
                  <c:v>265.52600910422467</c:v>
                </c:pt>
                <c:pt idx="9">
                  <c:v>669.99397146448496</c:v>
                </c:pt>
                <c:pt idx="10">
                  <c:v>1677.1191977415331</c:v>
                </c:pt>
                <c:pt idx="11">
                  <c:v>4164.7589534420777</c:v>
                </c:pt>
                <c:pt idx="12">
                  <c:v>10259.676971017743</c:v>
                </c:pt>
                <c:pt idx="13">
                  <c:v>25071.068027170044</c:v>
                </c:pt>
                <c:pt idx="14">
                  <c:v>60768.92882876638</c:v>
                </c:pt>
                <c:pt idx="15">
                  <c:v>146094.10142229625</c:v>
                </c:pt>
                <c:pt idx="16">
                  <c:v>348335.74206878018</c:v>
                </c:pt>
                <c:pt idx="17">
                  <c:v>823661.8564968456</c:v>
                </c:pt>
                <c:pt idx="18">
                  <c:v>1931328.8357140492</c:v>
                </c:pt>
                <c:pt idx="19">
                  <c:v>4490453.2092747912</c:v>
                </c:pt>
                <c:pt idx="20">
                  <c:v>10351914.32655121</c:v>
                </c:pt>
                <c:pt idx="21">
                  <c:v>23660128.806379147</c:v>
                </c:pt>
                <c:pt idx="22">
                  <c:v>53610321.410099477</c:v>
                </c:pt>
                <c:pt idx="23">
                  <c:v>120415679.29208562</c:v>
                </c:pt>
                <c:pt idx="24">
                  <c:v>268095150.50832364</c:v>
                </c:pt>
                <c:pt idx="25">
                  <c:v>463525176.14462578</c:v>
                </c:pt>
                <c:pt idx="26">
                  <c:v>520059234.01766336</c:v>
                </c:pt>
                <c:pt idx="27">
                  <c:v>520059234.01766336</c:v>
                </c:pt>
                <c:pt idx="28">
                  <c:v>520059234.01766336</c:v>
                </c:pt>
                <c:pt idx="29">
                  <c:v>520059234.01766336</c:v>
                </c:pt>
                <c:pt idx="30">
                  <c:v>520059234.01766336</c:v>
                </c:pt>
                <c:pt idx="31">
                  <c:v>520059234.01766336</c:v>
                </c:pt>
                <c:pt idx="32">
                  <c:v>520059234.01766336</c:v>
                </c:pt>
                <c:pt idx="33">
                  <c:v>520059234.01766336</c:v>
                </c:pt>
                <c:pt idx="34">
                  <c:v>520059234.01766336</c:v>
                </c:pt>
                <c:pt idx="35">
                  <c:v>520059234.01766336</c:v>
                </c:pt>
                <c:pt idx="36">
                  <c:v>520059234.01766336</c:v>
                </c:pt>
                <c:pt idx="37">
                  <c:v>520059234.01766336</c:v>
                </c:pt>
                <c:pt idx="38">
                  <c:v>520059234.01766336</c:v>
                </c:pt>
                <c:pt idx="39">
                  <c:v>520059234.01766336</c:v>
                </c:pt>
                <c:pt idx="40">
                  <c:v>520059234.01766336</c:v>
                </c:pt>
                <c:pt idx="41">
                  <c:v>520059234.01766336</c:v>
                </c:pt>
                <c:pt idx="42">
                  <c:v>520059234.01766336</c:v>
                </c:pt>
                <c:pt idx="43">
                  <c:v>520059234.01766336</c:v>
                </c:pt>
                <c:pt idx="44">
                  <c:v>520059234.01766336</c:v>
                </c:pt>
                <c:pt idx="45">
                  <c:v>520059234.01766336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CF-498A-8E5C-4F69F99632DA}"/>
            </c:ext>
          </c:extLst>
        </c:ser>
        <c:ser>
          <c:idx val="0"/>
          <c:order val="1"/>
          <c:tx>
            <c:v>Total Infected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'CoVID-19 Virus Prediction V1.3'!$D$22:$D$67</c:f>
              <c:numCache>
                <c:formatCode>#,##0</c:formatCode>
                <c:ptCount val="46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21</c:v>
                </c:pt>
                <c:pt idx="4">
                  <c:v>28</c:v>
                </c:pt>
                <c:pt idx="5">
                  <c:v>35</c:v>
                </c:pt>
                <c:pt idx="6">
                  <c:v>42</c:v>
                </c:pt>
                <c:pt idx="7">
                  <c:v>49</c:v>
                </c:pt>
                <c:pt idx="8">
                  <c:v>56</c:v>
                </c:pt>
                <c:pt idx="9">
                  <c:v>63</c:v>
                </c:pt>
                <c:pt idx="10">
                  <c:v>70</c:v>
                </c:pt>
                <c:pt idx="11">
                  <c:v>77</c:v>
                </c:pt>
                <c:pt idx="12">
                  <c:v>84</c:v>
                </c:pt>
                <c:pt idx="13">
                  <c:v>91</c:v>
                </c:pt>
                <c:pt idx="14">
                  <c:v>98</c:v>
                </c:pt>
                <c:pt idx="15">
                  <c:v>105</c:v>
                </c:pt>
                <c:pt idx="16">
                  <c:v>112</c:v>
                </c:pt>
                <c:pt idx="17">
                  <c:v>119</c:v>
                </c:pt>
                <c:pt idx="18">
                  <c:v>126</c:v>
                </c:pt>
                <c:pt idx="19">
                  <c:v>133</c:v>
                </c:pt>
                <c:pt idx="20">
                  <c:v>140</c:v>
                </c:pt>
                <c:pt idx="21">
                  <c:v>147</c:v>
                </c:pt>
                <c:pt idx="22">
                  <c:v>154</c:v>
                </c:pt>
                <c:pt idx="23">
                  <c:v>161</c:v>
                </c:pt>
                <c:pt idx="24">
                  <c:v>168</c:v>
                </c:pt>
                <c:pt idx="25">
                  <c:v>175</c:v>
                </c:pt>
                <c:pt idx="26">
                  <c:v>182</c:v>
                </c:pt>
                <c:pt idx="27">
                  <c:v>189</c:v>
                </c:pt>
                <c:pt idx="28">
                  <c:v>196</c:v>
                </c:pt>
                <c:pt idx="29">
                  <c:v>203</c:v>
                </c:pt>
                <c:pt idx="30">
                  <c:v>210</c:v>
                </c:pt>
                <c:pt idx="31">
                  <c:v>217</c:v>
                </c:pt>
                <c:pt idx="32">
                  <c:v>224</c:v>
                </c:pt>
                <c:pt idx="33">
                  <c:v>231</c:v>
                </c:pt>
                <c:pt idx="34">
                  <c:v>238</c:v>
                </c:pt>
                <c:pt idx="35">
                  <c:v>245</c:v>
                </c:pt>
                <c:pt idx="36">
                  <c:v>252</c:v>
                </c:pt>
                <c:pt idx="37">
                  <c:v>259</c:v>
                </c:pt>
                <c:pt idx="38">
                  <c:v>266</c:v>
                </c:pt>
                <c:pt idx="39">
                  <c:v>273</c:v>
                </c:pt>
                <c:pt idx="40">
                  <c:v>280</c:v>
                </c:pt>
                <c:pt idx="41">
                  <c:v>287</c:v>
                </c:pt>
                <c:pt idx="42">
                  <c:v>294</c:v>
                </c:pt>
                <c:pt idx="43">
                  <c:v>301</c:v>
                </c:pt>
                <c:pt idx="44">
                  <c:v>308</c:v>
                </c:pt>
                <c:pt idx="45">
                  <c:v>315</c:v>
                </c:pt>
              </c:numCache>
            </c:numRef>
          </c:cat>
          <c:val>
            <c:numRef>
              <c:f>'CoVID-19 Virus Prediction V1.3'!$F$22:$F$67</c:f>
              <c:numCache>
                <c:formatCode>#,##0</c:formatCode>
                <c:ptCount val="46"/>
                <c:pt idx="0">
                  <c:v>2</c:v>
                </c:pt>
                <c:pt idx="1">
                  <c:v>7.28</c:v>
                </c:pt>
                <c:pt idx="2">
                  <c:v>21.118400000000001</c:v>
                </c:pt>
                <c:pt idx="3">
                  <c:v>57.368880000000004</c:v>
                </c:pt>
                <c:pt idx="4">
                  <c:v>151.60387008000004</c:v>
                </c:pt>
                <c:pt idx="5">
                  <c:v>394.68733593600007</c:v>
                </c:pt>
                <c:pt idx="6">
                  <c:v>1016.8691445043203</c:v>
                </c:pt>
                <c:pt idx="7">
                  <c:v>2596.9208571933705</c:v>
                </c:pt>
                <c:pt idx="8">
                  <c:v>6577.9047386919956</c:v>
                </c:pt>
                <c:pt idx="9">
                  <c:v>16528.458625393065</c:v>
                </c:pt>
                <c:pt idx="10">
                  <c:v>41201.004329368938</c:v>
                </c:pt>
                <c:pt idx="11">
                  <c:v>101883.33272227878</c:v>
                </c:pt>
                <c:pt idx="12">
                  <c:v>249917.95979739429</c:v>
                </c:pt>
                <c:pt idx="13">
                  <c:v>608086.92751039343</c:v>
                </c:pt>
                <c:pt idx="14">
                  <c:v>1467508.8622076209</c:v>
                </c:pt>
                <c:pt idx="15">
                  <c:v>3512486.3166990685</c:v>
                </c:pt>
                <c:pt idx="16">
                  <c:v>8337554.8881971231</c:v>
                </c:pt>
                <c:pt idx="17">
                  <c:v>19625634.608724948</c:v>
                </c:pt>
                <c:pt idx="18">
                  <c:v>45807854.052221283</c:v>
                </c:pt>
                <c:pt idx="19">
                  <c:v>106012541.85623021</c:v>
                </c:pt>
                <c:pt idx="20">
                  <c:v>243245586.38842508</c:v>
                </c:pt>
                <c:pt idx="21">
                  <c:v>553314426.99815631</c:v>
                </c:pt>
                <c:pt idx="22">
                  <c:v>1247690088.3868256</c:v>
                </c:pt>
                <c:pt idx="23">
                  <c:v>2788798100.2111692</c:v>
                </c:pt>
                <c:pt idx="24">
                  <c:v>6178320792.0709248</c:v>
                </c:pt>
                <c:pt idx="25">
                  <c:v>7161322478.3154383</c:v>
                </c:pt>
                <c:pt idx="26">
                  <c:v>6965892452.6791363</c:v>
                </c:pt>
                <c:pt idx="27">
                  <c:v>6909358394.8060989</c:v>
                </c:pt>
                <c:pt idx="28">
                  <c:v>6909358394.8060989</c:v>
                </c:pt>
                <c:pt idx="29">
                  <c:v>6909358394.8060989</c:v>
                </c:pt>
                <c:pt idx="30">
                  <c:v>6909358394.8060989</c:v>
                </c:pt>
                <c:pt idx="31">
                  <c:v>6909358394.8060989</c:v>
                </c:pt>
                <c:pt idx="32">
                  <c:v>6909358394.8060989</c:v>
                </c:pt>
                <c:pt idx="33">
                  <c:v>6909358394.8060989</c:v>
                </c:pt>
                <c:pt idx="34">
                  <c:v>6909358394.8060989</c:v>
                </c:pt>
                <c:pt idx="35">
                  <c:v>6909358394.8060989</c:v>
                </c:pt>
                <c:pt idx="36">
                  <c:v>6909358394.8060989</c:v>
                </c:pt>
                <c:pt idx="37">
                  <c:v>6909358394.8060989</c:v>
                </c:pt>
                <c:pt idx="38">
                  <c:v>6909358394.8060989</c:v>
                </c:pt>
                <c:pt idx="39">
                  <c:v>6909358394.8060989</c:v>
                </c:pt>
                <c:pt idx="40">
                  <c:v>6909358394.8060989</c:v>
                </c:pt>
                <c:pt idx="41">
                  <c:v>6909358394.8060989</c:v>
                </c:pt>
                <c:pt idx="42">
                  <c:v>6909358394.8060989</c:v>
                </c:pt>
                <c:pt idx="43">
                  <c:v>6909358394.8060989</c:v>
                </c:pt>
                <c:pt idx="44">
                  <c:v>6909358394.8060989</c:v>
                </c:pt>
                <c:pt idx="45">
                  <c:v>6909358394.8060989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F-498A-8E5C-4F69F9963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055840"/>
        <c:axId val="1631436320"/>
      </c:areaChart>
      <c:catAx>
        <c:axId val="1721055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cap="all" baseline="0">
                    <a:effectLst/>
                  </a:rPr>
                  <a:t>Virus Lifecycle (Days)</a:t>
                </a:r>
                <a:endParaRPr lang="en-GB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289051291462117"/>
              <c:y val="0.90407346500108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436320"/>
        <c:crosses val="autoZero"/>
        <c:auto val="1"/>
        <c:lblAlgn val="ctr"/>
        <c:lblOffset val="100"/>
        <c:noMultiLvlLbl val="0"/>
      </c:catAx>
      <c:valAx>
        <c:axId val="163143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055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509308892957463E-2"/>
          <c:y val="0.9156756967913251"/>
          <c:w val="0.2136791133354338"/>
          <c:h val="6.2024741772988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Workforce</a:t>
            </a:r>
            <a:r>
              <a:rPr lang="en-GB" baseline="0"/>
              <a:t> Disruption</a:t>
            </a:r>
            <a:endParaRPr lang="en-GB"/>
          </a:p>
        </c:rich>
      </c:tx>
      <c:layout>
        <c:manualLayout>
          <c:xMode val="edge"/>
          <c:yMode val="edge"/>
          <c:x val="0.54205296417014437"/>
          <c:y val="4.5658577039889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05881939454979"/>
          <c:y val="0.11044022721278964"/>
          <c:w val="0.60619923588428437"/>
          <c:h val="0.79514743314570391"/>
        </c:manualLayout>
      </c:layout>
      <c:pieChart>
        <c:varyColors val="1"/>
        <c:ser>
          <c:idx val="2"/>
          <c:order val="0"/>
          <c:explosion val="6"/>
          <c:dPt>
            <c:idx val="0"/>
            <c:bubble3D val="0"/>
            <c:explosion val="13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6DCA-4AC1-9CD8-80AED5BE7841}"/>
              </c:ext>
            </c:extLst>
          </c:dPt>
          <c:dPt>
            <c:idx val="1"/>
            <c:bubble3D val="0"/>
            <c:explosion val="11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6DCA-4AC1-9CD8-80AED5BE7841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6DCA-4AC1-9CD8-80AED5BE7841}"/>
              </c:ext>
            </c:extLst>
          </c:dPt>
          <c:dLbls>
            <c:dLbl>
              <c:idx val="1"/>
              <c:layout>
                <c:manualLayout>
                  <c:x val="5.2529546441453592E-2"/>
                  <c:y val="4.63466211488512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CA-4AC1-9CD8-80AED5BE78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Working</c:v>
              </c:pt>
              <c:pt idx="1">
                <c:v>Disrupted</c:v>
              </c:pt>
              <c:pt idx="2">
                <c:v>Workforce Lost</c:v>
              </c:pt>
            </c:strLit>
          </c:cat>
          <c:val>
            <c:numRef>
              <c:f>'CoVID-19 Virus Prediction V1.3'!$D$80:$D$82</c:f>
              <c:numCache>
                <c:formatCode>0.0%</c:formatCode>
                <c:ptCount val="3"/>
                <c:pt idx="0">
                  <c:v>1.949024398489466E-2</c:v>
                </c:pt>
                <c:pt idx="1">
                  <c:v>0.911874073094048</c:v>
                </c:pt>
                <c:pt idx="2">
                  <c:v>6.8635682921057373E-2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CA-4AC1-9CD8-80AED5BE784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5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56112992944046"/>
          <c:y val="0.92789682195988066"/>
          <c:w val="0.60747646108659492"/>
          <c:h val="6.7187890259736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Uninfected / Recovered / Deaths</a:t>
            </a:r>
          </a:p>
        </c:rich>
      </c:tx>
      <c:layout>
        <c:manualLayout>
          <c:xMode val="edge"/>
          <c:yMode val="edge"/>
          <c:x val="4.6845985471790155E-2"/>
          <c:y val="4.479306681226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328080804276101"/>
          <c:y val="9.9932358295846388E-2"/>
          <c:w val="0.47711779203765048"/>
          <c:h val="0.82230112788339427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0BA-4B6B-A592-E29E3BA25F5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1B84-4EA3-A9BB-3FA4F4AFCC79}"/>
              </c:ext>
            </c:extLst>
          </c:dPt>
          <c:dPt>
            <c:idx val="2"/>
            <c:bubble3D val="0"/>
            <c:explosion val="1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B84-4EA3-A9BB-3FA4F4AFCC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Recovered</c:v>
              </c:pt>
              <c:pt idx="1">
                <c:v>Fatalities</c:v>
              </c:pt>
              <c:pt idx="2">
                <c:v>Uninfected</c:v>
              </c:pt>
            </c:strLit>
          </c:cat>
          <c:val>
            <c:numRef>
              <c:f>'CoVID-19 Virus Prediction V1.3'!$D$74:$D$76</c:f>
              <c:numCache>
                <c:formatCode>0.0%</c:formatCode>
                <c:ptCount val="3"/>
                <c:pt idx="0">
                  <c:v>0.84323839017299063</c:v>
                </c:pt>
                <c:pt idx="1">
                  <c:v>6.8635682921057373E-2</c:v>
                </c:pt>
                <c:pt idx="2">
                  <c:v>8.8125926905952029E-2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84-4EA3-A9BB-3FA4F4AFCC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7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345124774502413E-2"/>
          <c:y val="0.89615677946214856"/>
          <c:w val="0.45271533070707481"/>
          <c:h val="6.3451066903842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Population Infected vs Uninfected</a:t>
            </a:r>
          </a:p>
        </c:rich>
      </c:tx>
      <c:layout>
        <c:manualLayout>
          <c:xMode val="edge"/>
          <c:yMode val="edge"/>
          <c:x val="0.30312450774355409"/>
          <c:y val="4.4273341986583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0380665511504872E-2"/>
          <c:y val="7.1048836633692131E-2"/>
          <c:w val="0.63135303767850903"/>
          <c:h val="0.92157227303521072"/>
        </c:manualLayout>
      </c:layout>
      <c:pieChart>
        <c:varyColors val="1"/>
        <c:ser>
          <c:idx val="0"/>
          <c:order val="0"/>
          <c:explosion val="20"/>
          <c:dPt>
            <c:idx val="0"/>
            <c:bubble3D val="0"/>
            <c:explosion val="9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028-48FE-872B-7FEFCDE0FAF9}"/>
              </c:ext>
            </c:extLst>
          </c:dPt>
          <c:dPt>
            <c:idx val="1"/>
            <c:bubble3D val="0"/>
            <c:explosion val="13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028-48FE-872B-7FEFCDE0FA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Infected</c:v>
              </c:pt>
              <c:pt idx="1">
                <c:v>Uninfected</c:v>
              </c:pt>
            </c:strLit>
          </c:cat>
          <c:val>
            <c:numRef>
              <c:f>('CoVID-19 Virus Prediction V1.3'!$D$73,'CoVID-19 Virus Prediction V1.3'!$D$76)</c:f>
              <c:numCache>
                <c:formatCode>0.0%</c:formatCode>
                <c:ptCount val="2"/>
                <c:pt idx="0">
                  <c:v>0.911874073094048</c:v>
                </c:pt>
                <c:pt idx="1">
                  <c:v>8.8125926905952029E-2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8-48FE-872B-7FEFCDE0FAF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32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941394108674861"/>
          <c:y val="0.89346683508354419"/>
          <c:w val="0.32982561733947863"/>
          <c:h val="6.3587408782278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13" Type="http://schemas.openxmlformats.org/officeDocument/2006/relationships/image" Target="../media/image4.png"/><Relationship Id="rId3" Type="http://schemas.openxmlformats.org/officeDocument/2006/relationships/hyperlink" Target="https://www.andology.com/coronavirus-prediction-tool" TargetMode="External"/><Relationship Id="rId7" Type="http://schemas.openxmlformats.org/officeDocument/2006/relationships/chart" Target="../charts/chart3.xml"/><Relationship Id="rId12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s://www.andology.com/supportme" TargetMode="External"/><Relationship Id="rId6" Type="http://schemas.openxmlformats.org/officeDocument/2006/relationships/chart" Target="../charts/chart2.xml"/><Relationship Id="rId11" Type="http://schemas.openxmlformats.org/officeDocument/2006/relationships/chart" Target="../charts/chart7.xml"/><Relationship Id="rId5" Type="http://schemas.openxmlformats.org/officeDocument/2006/relationships/chart" Target="../charts/chart1.xml"/><Relationship Id="rId10" Type="http://schemas.openxmlformats.org/officeDocument/2006/relationships/chart" Target="../charts/chart6.xml"/><Relationship Id="rId4" Type="http://schemas.openxmlformats.org/officeDocument/2006/relationships/image" Target="../media/image2.png"/><Relationship Id="rId9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Severe_acute_respiratory_syndrome" TargetMode="External"/><Relationship Id="rId2" Type="http://schemas.openxmlformats.org/officeDocument/2006/relationships/image" Target="../media/image5.png"/><Relationship Id="rId1" Type="http://schemas.openxmlformats.org/officeDocument/2006/relationships/hyperlink" Target="https://en.wikipedia.org/wiki/Influenza" TargetMode="External"/><Relationship Id="rId5" Type="http://schemas.openxmlformats.org/officeDocument/2006/relationships/hyperlink" Target="https://en.wikipedia.org/wiki/2019-nCoV_acute_respiratory_disease" TargetMode="External"/><Relationship Id="rId4" Type="http://schemas.openxmlformats.org/officeDocument/2006/relationships/hyperlink" Target="https://en.wikipedia.org/wiki/Spanish_fl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923944</xdr:colOff>
      <xdr:row>82</xdr:row>
      <xdr:rowOff>56142</xdr:rowOff>
    </xdr:from>
    <xdr:ext cx="1542400" cy="1542400"/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7C10F4-7BD1-4C1E-9882-AEA2CBA9B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44" y="16555099"/>
          <a:ext cx="1542400" cy="1542400"/>
        </a:xfrm>
        <a:prstGeom prst="rect">
          <a:avLst/>
        </a:prstGeom>
        <a:noFill/>
        <a:ln cap="flat">
          <a:noFill/>
        </a:ln>
        <a:effectLst>
          <a:outerShdw blurRad="38100" dist="38100" dir="5400000" algn="ctr" rotWithShape="0">
            <a:schemeClr val="tx1">
              <a:alpha val="29000"/>
            </a:schemeClr>
          </a:outerShdw>
        </a:effectLst>
      </xdr:spPr>
    </xdr:pic>
    <xdr:clientData/>
  </xdr:oneCellAnchor>
  <xdr:oneCellAnchor>
    <xdr:from>
      <xdr:col>2</xdr:col>
      <xdr:colOff>977447</xdr:colOff>
      <xdr:row>5</xdr:row>
      <xdr:rowOff>151179</xdr:rowOff>
    </xdr:from>
    <xdr:ext cx="5149850" cy="49530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33CC8E-5ACE-4873-A4C6-94FEE1DAF8BC}"/>
            </a:ext>
          </a:extLst>
        </xdr:cNvPr>
        <xdr:cNvSpPr txBox="1"/>
      </xdr:nvSpPr>
      <xdr:spPr>
        <a:xfrm>
          <a:off x="2181679" y="1280572"/>
          <a:ext cx="5149850" cy="495303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ctr" anchorCtr="0" compatLnSpc="0">
          <a:noAutofit/>
        </a:bodyPr>
        <a:lstStyle/>
        <a:p>
          <a:pPr marL="0" marR="0" lvl="0" indent="0" algn="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400" b="1" i="0" u="none" strike="noStrike" kern="0" cap="none" spc="0" baseline="0">
              <a:solidFill>
                <a:srgbClr val="283748"/>
              </a:solidFill>
              <a:uFillTx/>
              <a:latin typeface="Calibri" panose="020F0502020204030204" pitchFamily="34" charset="0"/>
              <a:cs typeface="Calibri" panose="020F0502020204030204" pitchFamily="34" charset="0"/>
            </a:rPr>
            <a:t>www.andology.com/coronavirus-prediction-tool</a:t>
          </a:r>
          <a:endParaRPr lang="en-GB" sz="1400" b="0" i="0" u="none" strike="noStrike" kern="0" cap="none" spc="0" baseline="0">
            <a:solidFill>
              <a:srgbClr val="283748"/>
            </a:solidFill>
            <a:uFillTx/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  <xdr:twoCellAnchor editAs="oneCell">
    <xdr:from>
      <xdr:col>3</xdr:col>
      <xdr:colOff>320500</xdr:colOff>
      <xdr:row>3</xdr:row>
      <xdr:rowOff>38428</xdr:rowOff>
    </xdr:from>
    <xdr:to>
      <xdr:col>7</xdr:col>
      <xdr:colOff>59140</xdr:colOff>
      <xdr:row>6</xdr:row>
      <xdr:rowOff>148217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50719C-F0DC-4034-87CD-31B420B40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74536" y="589517"/>
          <a:ext cx="4848122" cy="897524"/>
        </a:xfrm>
        <a:prstGeom prst="rect">
          <a:avLst/>
        </a:prstGeom>
      </xdr:spPr>
    </xdr:pic>
    <xdr:clientData/>
  </xdr:twoCellAnchor>
  <xdr:twoCellAnchor>
    <xdr:from>
      <xdr:col>1</xdr:col>
      <xdr:colOff>3463</xdr:colOff>
      <xdr:row>127</xdr:row>
      <xdr:rowOff>57783</xdr:rowOff>
    </xdr:from>
    <xdr:to>
      <xdr:col>9</xdr:col>
      <xdr:colOff>0</xdr:colOff>
      <xdr:row>149</xdr:row>
      <xdr:rowOff>116521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771B483-2A75-4159-9759-44F2813766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5</xdr:col>
      <xdr:colOff>66260</xdr:colOff>
      <xdr:row>7</xdr:row>
      <xdr:rowOff>135147</xdr:rowOff>
    </xdr:from>
    <xdr:ext cx="2789435" cy="67367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94DA889-1F84-457C-81DC-44AB17786ADF}"/>
            </a:ext>
          </a:extLst>
        </xdr:cNvPr>
        <xdr:cNvSpPr txBox="1"/>
      </xdr:nvSpPr>
      <xdr:spPr>
        <a:xfrm>
          <a:off x="5416825" y="1518343"/>
          <a:ext cx="2789435" cy="673671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300" b="1" i="0" u="none" strike="noStrike" kern="0" cap="none" spc="0" baseline="0">
              <a:solidFill>
                <a:schemeClr val="tx2">
                  <a:lumMod val="75000"/>
                </a:schemeClr>
              </a:solidFill>
              <a:uFillTx/>
              <a:latin typeface="Calibri" panose="020F0502020204030204" pitchFamily="34" charset="0"/>
              <a:cs typeface="Calibri" panose="020F0502020204030204" pitchFamily="34" charset="0"/>
            </a:rPr>
            <a:t>Please click the button above for a full instructional video and details regarding how to use this tool</a:t>
          </a:r>
        </a:p>
      </xdr:txBody>
    </xdr:sp>
    <xdr:clientData/>
  </xdr:oneCellAnchor>
  <xdr:oneCellAnchor>
    <xdr:from>
      <xdr:col>0</xdr:col>
      <xdr:colOff>837640</xdr:colOff>
      <xdr:row>13</xdr:row>
      <xdr:rowOff>51075</xdr:rowOff>
    </xdr:from>
    <xdr:ext cx="6896100" cy="88582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610E352-DE72-4D5B-BC6D-092295795211}"/>
            </a:ext>
          </a:extLst>
        </xdr:cNvPr>
        <xdr:cNvSpPr txBox="1"/>
      </xdr:nvSpPr>
      <xdr:spPr>
        <a:xfrm>
          <a:off x="837640" y="2726358"/>
          <a:ext cx="6896100" cy="885820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500" b="1" i="0" u="none" strike="noStrike" cap="none" baseline="0">
              <a:solidFill>
                <a:srgbClr val="C00000"/>
              </a:solidFill>
              <a:effectLst/>
              <a:latin typeface="+mj-lt"/>
              <a:ea typeface="+mn-ea"/>
              <a:cs typeface="+mn-cs"/>
            </a:rPr>
            <a:t>** </a:t>
          </a:r>
          <a:r>
            <a:rPr lang="en-GB" sz="1500" b="1" i="0" u="none" strike="noStrike" cap="none" baseline="0">
              <a:solidFill>
                <a:schemeClr val="tx2">
                  <a:lumMod val="75000"/>
                </a:schemeClr>
              </a:solidFill>
              <a:effectLst/>
              <a:latin typeface="+mj-lt"/>
              <a:ea typeface="+mn-ea"/>
              <a:cs typeface="+mn-cs"/>
            </a:rPr>
            <a:t>If you would like to share this with your friends &amp; family or on social media, please use the website link rather than send this file! Thank you.</a:t>
          </a:r>
          <a:endParaRPr lang="en-GB" sz="1500" b="1" i="0" u="none" strike="noStrike" kern="0" cap="none" spc="0" baseline="0">
            <a:solidFill>
              <a:schemeClr val="tx2">
                <a:lumMod val="75000"/>
              </a:schemeClr>
            </a:solidFill>
            <a:uFillTx/>
            <a:latin typeface="+mj-lt"/>
            <a:cs typeface="Calibri" panose="020F0502020204030204" pitchFamily="34" charset="0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200" b="1" i="0" u="none" strike="noStrike" kern="0" cap="none" spc="0" baseline="0">
              <a:solidFill>
                <a:schemeClr val="tx2">
                  <a:lumMod val="75000"/>
                </a:schemeClr>
              </a:solidFill>
              <a:uFillTx/>
              <a:latin typeface="Calibri" panose="020F0502020204030204" pitchFamily="34" charset="0"/>
              <a:cs typeface="Calibri" panose="020F0502020204030204" pitchFamily="34" charset="0"/>
            </a:rPr>
            <a:t>(The website will always have the latest version of this open source tool)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300" b="0" i="0" u="none" strike="noStrike" kern="0" cap="none" spc="0" baseline="0">
            <a:solidFill>
              <a:schemeClr val="tx2">
                <a:lumMod val="75000"/>
              </a:schemeClr>
            </a:solidFill>
            <a:uFillTx/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  <xdr:twoCellAnchor>
    <xdr:from>
      <xdr:col>1</xdr:col>
      <xdr:colOff>0</xdr:colOff>
      <xdr:row>107</xdr:row>
      <xdr:rowOff>178142</xdr:rowOff>
    </xdr:from>
    <xdr:to>
      <xdr:col>6</xdr:col>
      <xdr:colOff>9526</xdr:colOff>
      <xdr:row>125</xdr:row>
      <xdr:rowOff>186210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32A4F0-D2DF-4121-8261-5D0CB5983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190500</xdr:colOff>
      <xdr:row>107</xdr:row>
      <xdr:rowOff>168618</xdr:rowOff>
    </xdr:from>
    <xdr:to>
      <xdr:col>9</xdr:col>
      <xdr:colOff>9526</xdr:colOff>
      <xdr:row>125</xdr:row>
      <xdr:rowOff>186370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BBB1FC7-7B0E-4899-AADC-180CF3C82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2</xdr:col>
      <xdr:colOff>597531</xdr:colOff>
      <xdr:row>83</xdr:row>
      <xdr:rowOff>65875</xdr:rowOff>
    </xdr:from>
    <xdr:ext cx="4040729" cy="1085408"/>
    <xdr:sp macro="" textlink="">
      <xdr:nvSpPr>
        <xdr:cNvPr id="10" name="TextBox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815C25-FA6A-401B-BE1D-4DB3B314DE8C}"/>
            </a:ext>
          </a:extLst>
        </xdr:cNvPr>
        <xdr:cNvSpPr txBox="1"/>
      </xdr:nvSpPr>
      <xdr:spPr>
        <a:xfrm>
          <a:off x="2659901" y="17152897"/>
          <a:ext cx="4040729" cy="1085408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400" b="1" i="0" u="none" strike="noStrike" cap="none" baseline="0">
              <a:solidFill>
                <a:schemeClr val="accent6">
                  <a:lumMod val="75000"/>
                </a:schemeClr>
              </a:solidFill>
              <a:effectLst/>
              <a:latin typeface="+mj-lt"/>
              <a:ea typeface="+mn-ea"/>
              <a:cs typeface="+mn-cs"/>
            </a:rPr>
            <a:t>Please Help to support my Open Source &amp; FREE work by using the donate link:  www.andology.com/supportme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400" b="1" i="0" u="none" strike="noStrike" cap="none" baseline="0">
              <a:solidFill>
                <a:schemeClr val="accent6">
                  <a:lumMod val="75000"/>
                </a:schemeClr>
              </a:solidFill>
              <a:effectLst/>
              <a:latin typeface="+mj-lt"/>
              <a:ea typeface="+mn-ea"/>
              <a:cs typeface="+mn-cs"/>
            </a:rPr>
            <a:t>Thank You, I really appreciate it :)</a:t>
          </a:r>
        </a:p>
      </xdr:txBody>
    </xdr:sp>
    <xdr:clientData/>
  </xdr:oneCellAnchor>
  <xdr:twoCellAnchor>
    <xdr:from>
      <xdr:col>1</xdr:col>
      <xdr:colOff>8262</xdr:colOff>
      <xdr:row>151</xdr:row>
      <xdr:rowOff>4955</xdr:rowOff>
    </xdr:from>
    <xdr:to>
      <xdr:col>9</xdr:col>
      <xdr:colOff>7571</xdr:colOff>
      <xdr:row>173</xdr:row>
      <xdr:rowOff>12199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A751C14-002D-4652-BC7C-D479ED2D4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198782</xdr:colOff>
      <xdr:row>69</xdr:row>
      <xdr:rowOff>33130</xdr:rowOff>
    </xdr:from>
    <xdr:to>
      <xdr:col>8</xdr:col>
      <xdr:colOff>1703258</xdr:colOff>
      <xdr:row>86</xdr:row>
      <xdr:rowOff>157369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94C54E-3671-4F85-A0D8-9F54FC062B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88</xdr:row>
      <xdr:rowOff>25618</xdr:rowOff>
    </xdr:from>
    <xdr:to>
      <xdr:col>5</xdr:col>
      <xdr:colOff>1532282</xdr:colOff>
      <xdr:row>106</xdr:row>
      <xdr:rowOff>121690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FBC74F5-4482-4A74-B466-859BBDF8B2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202923</xdr:colOff>
      <xdr:row>88</xdr:row>
      <xdr:rowOff>25617</xdr:rowOff>
    </xdr:from>
    <xdr:to>
      <xdr:col>9</xdr:col>
      <xdr:colOff>0</xdr:colOff>
      <xdr:row>106</xdr:row>
      <xdr:rowOff>113408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F1B00E0-0CF1-4DE7-BAC1-CA533DA85F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860532</xdr:colOff>
      <xdr:row>2</xdr:row>
      <xdr:rowOff>19466</xdr:rowOff>
    </xdr:from>
    <xdr:to>
      <xdr:col>3</xdr:col>
      <xdr:colOff>41413</xdr:colOff>
      <xdr:row>12</xdr:row>
      <xdr:rowOff>172291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67CAC58-F8C7-423B-BC3C-B05AC7DF6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0532" y="599249"/>
          <a:ext cx="2394533" cy="2430542"/>
        </a:xfrm>
        <a:prstGeom prst="rect">
          <a:avLst/>
        </a:prstGeom>
      </xdr:spPr>
    </xdr:pic>
    <xdr:clientData/>
  </xdr:twoCellAnchor>
  <xdr:oneCellAnchor>
    <xdr:from>
      <xdr:col>4</xdr:col>
      <xdr:colOff>533002</xdr:colOff>
      <xdr:row>7</xdr:row>
      <xdr:rowOff>26325</xdr:rowOff>
    </xdr:from>
    <xdr:ext cx="1206345" cy="1206345"/>
    <xdr:pic>
      <xdr:nvPicPr>
        <xdr:cNvPr id="17" name="Picture 4">
          <a:extLst>
            <a:ext uri="{FF2B5EF4-FFF2-40B4-BE49-F238E27FC236}">
              <a16:creationId xmlns:a16="http://schemas.microsoft.com/office/drawing/2014/main" id="{2D430CE5-DC21-4A29-9A9E-8FEDDADE0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6632" y="1409521"/>
          <a:ext cx="1206345" cy="1206345"/>
        </a:xfrm>
        <a:prstGeom prst="rect">
          <a:avLst/>
        </a:prstGeom>
        <a:noFill/>
        <a:ln cap="flat">
          <a:noFill/>
        </a:ln>
        <a:effectLst>
          <a:outerShdw blurRad="38100" dist="38100" dir="5400000" algn="ctr" rotWithShape="0">
            <a:schemeClr val="tx1">
              <a:alpha val="29000"/>
            </a:schemeClr>
          </a:outerShdw>
        </a:effec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1952625</xdr:colOff>
      <xdr:row>1</xdr:row>
      <xdr:rowOff>742950</xdr:rowOff>
    </xdr:from>
    <xdr:ext cx="6896100" cy="57557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3A73BC-835B-4F85-B112-3FDB9F420A90}"/>
            </a:ext>
          </a:extLst>
        </xdr:cNvPr>
        <xdr:cNvSpPr txBox="1"/>
      </xdr:nvSpPr>
      <xdr:spPr>
        <a:xfrm>
          <a:off x="3676650" y="1504950"/>
          <a:ext cx="6896100" cy="575571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800" b="1" i="0" u="none" strike="noStrike" cap="none" baseline="0">
              <a:solidFill>
                <a:schemeClr val="tx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Sample Virus Comparisons</a:t>
          </a: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200" b="1" i="0" u="none" strike="noStrike" kern="0" cap="none" spc="0" baseline="0">
              <a:solidFill>
                <a:schemeClr val="tx2">
                  <a:lumMod val="75000"/>
                </a:schemeClr>
              </a:solidFill>
              <a:effectLst/>
              <a:uFillTx/>
              <a:latin typeface="+mn-lt"/>
              <a:ea typeface="+mn-ea"/>
              <a:cs typeface="+mn-cs"/>
            </a:rPr>
            <a:t>(Lots of unknowns with Corona Virus CoVID-19)</a:t>
          </a:r>
          <a:endParaRPr lang="en-GB" sz="1200" b="1" i="0" u="none" strike="noStrike" kern="0" cap="none" spc="0" baseline="0">
            <a:solidFill>
              <a:schemeClr val="tx2">
                <a:lumMod val="75000"/>
              </a:schemeClr>
            </a:solidFill>
            <a:uFillTx/>
            <a:latin typeface="+mn-lt"/>
            <a:cs typeface="Calibri" panose="020F0502020204030204" pitchFamily="34" charset="0"/>
          </a:endParaRPr>
        </a:p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300" b="0" i="0" u="none" strike="noStrike" kern="0" cap="none" spc="0" baseline="0">
            <a:solidFill>
              <a:schemeClr val="tx2">
                <a:lumMod val="75000"/>
              </a:schemeClr>
            </a:solidFill>
            <a:uFillTx/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oneCellAnchor>
  <xdr:twoCellAnchor editAs="oneCell">
    <xdr:from>
      <xdr:col>4</xdr:col>
      <xdr:colOff>793751</xdr:colOff>
      <xdr:row>11</xdr:row>
      <xdr:rowOff>53128</xdr:rowOff>
    </xdr:from>
    <xdr:to>
      <xdr:col>4</xdr:col>
      <xdr:colOff>1079501</xdr:colOff>
      <xdr:row>11</xdr:row>
      <xdr:rowOff>338878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3DC55F-44B9-4564-8D98-F0B68D9E7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876" y="4156816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5</xdr:col>
      <xdr:colOff>898526</xdr:colOff>
      <xdr:row>11</xdr:row>
      <xdr:rowOff>62653</xdr:rowOff>
    </xdr:from>
    <xdr:to>
      <xdr:col>5</xdr:col>
      <xdr:colOff>1184276</xdr:colOff>
      <xdr:row>11</xdr:row>
      <xdr:rowOff>348403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DAFA0B-2264-44E1-8F2C-4F5A20EEA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0026" y="4166341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6</xdr:col>
      <xdr:colOff>860426</xdr:colOff>
      <xdr:row>11</xdr:row>
      <xdr:rowOff>57975</xdr:rowOff>
    </xdr:from>
    <xdr:to>
      <xdr:col>6</xdr:col>
      <xdr:colOff>1146176</xdr:colOff>
      <xdr:row>11</xdr:row>
      <xdr:rowOff>343725</xdr:rowOff>
    </xdr:to>
    <xdr:pic>
      <xdr:nvPicPr>
        <xdr:cNvPr id="6" name="Pictur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39E9DF-55EF-402F-A8D3-317CEEE4E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5544" y="41537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7</xdr:col>
      <xdr:colOff>842384</xdr:colOff>
      <xdr:row>11</xdr:row>
      <xdr:rowOff>59979</xdr:rowOff>
    </xdr:from>
    <xdr:to>
      <xdr:col>7</xdr:col>
      <xdr:colOff>1128134</xdr:colOff>
      <xdr:row>11</xdr:row>
      <xdr:rowOff>345729</xdr:rowOff>
    </xdr:to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C181E2C-EDB2-4F18-AC7F-CCAA978F0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7647" y="4155729"/>
          <a:ext cx="28575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"/>
  <sheetViews>
    <sheetView showGridLines="0" showRowColHeaders="0" tabSelected="1" zoomScale="130" zoomScaleNormal="130" zoomScalePageLayoutView="120" workbookViewId="0"/>
  </sheetViews>
  <sheetFormatPr defaultRowHeight="15" x14ac:dyDescent="0.25"/>
  <cols>
    <col min="1" max="1" width="13.85546875" style="37" customWidth="1"/>
    <col min="2" max="2" width="17" style="1" customWidth="1"/>
    <col min="3" max="3" width="17.28515625" style="1" customWidth="1"/>
    <col min="4" max="4" width="12.28515625" style="1" customWidth="1"/>
    <col min="5" max="5" width="19.7109375" style="1" customWidth="1"/>
    <col min="6" max="6" width="23.140625" style="1" customWidth="1"/>
    <col min="7" max="7" width="21.5703125" style="1" customWidth="1"/>
    <col min="8" max="8" width="33.85546875" style="1" customWidth="1"/>
    <col min="9" max="9" width="25.5703125" style="1" customWidth="1"/>
    <col min="10" max="10" width="2.85546875" style="1" customWidth="1"/>
    <col min="11" max="11" width="122.85546875" style="1" bestFit="1" customWidth="1"/>
    <col min="12" max="16384" width="9.140625" style="1"/>
  </cols>
  <sheetData>
    <row r="1" spans="2:11" ht="16.5" customHeight="1" x14ac:dyDescent="0.25"/>
    <row r="2" spans="2:11" ht="29.25" customHeight="1" x14ac:dyDescent="0.25">
      <c r="B2" s="85" t="s">
        <v>73</v>
      </c>
    </row>
    <row r="3" spans="2:11" ht="15.75" thickBot="1" x14ac:dyDescent="0.3"/>
    <row r="4" spans="2:11" ht="30" customHeight="1" thickBot="1" x14ac:dyDescent="0.3">
      <c r="B4" s="21" t="s">
        <v>36</v>
      </c>
      <c r="C4" s="21"/>
      <c r="H4" s="33" t="s">
        <v>1</v>
      </c>
      <c r="I4" s="33" t="s">
        <v>16</v>
      </c>
    </row>
    <row r="5" spans="2:11" x14ac:dyDescent="0.25">
      <c r="H5" s="41"/>
      <c r="I5" s="42"/>
    </row>
    <row r="6" spans="2:11" ht="17.25" x14ac:dyDescent="0.25">
      <c r="H6" s="43" t="s">
        <v>14</v>
      </c>
      <c r="I6" s="44">
        <v>7577130400</v>
      </c>
      <c r="K6" s="77" t="s">
        <v>55</v>
      </c>
    </row>
    <row r="7" spans="2:11" ht="17.25" x14ac:dyDescent="0.25">
      <c r="H7" s="52" t="s">
        <v>41</v>
      </c>
      <c r="I7" s="44">
        <v>33300</v>
      </c>
      <c r="K7" s="78" t="s">
        <v>56</v>
      </c>
    </row>
    <row r="8" spans="2:11" ht="17.25" x14ac:dyDescent="0.25">
      <c r="H8" s="43" t="s">
        <v>5</v>
      </c>
      <c r="I8" s="45">
        <v>43809</v>
      </c>
      <c r="K8" s="77" t="s">
        <v>57</v>
      </c>
    </row>
    <row r="9" spans="2:11" ht="17.25" x14ac:dyDescent="0.25">
      <c r="H9" s="43" t="s">
        <v>2</v>
      </c>
      <c r="I9" s="46">
        <v>2</v>
      </c>
      <c r="K9" s="77" t="s">
        <v>58</v>
      </c>
    </row>
    <row r="10" spans="2:11" ht="17.25" x14ac:dyDescent="0.25">
      <c r="H10" s="43" t="s">
        <v>3</v>
      </c>
      <c r="I10" s="47">
        <v>2.68</v>
      </c>
      <c r="K10" s="77" t="s">
        <v>59</v>
      </c>
    </row>
    <row r="11" spans="2:11" ht="17.25" x14ac:dyDescent="0.25">
      <c r="H11" s="43" t="s">
        <v>4</v>
      </c>
      <c r="I11" s="48">
        <v>7</v>
      </c>
      <c r="K11" s="77" t="s">
        <v>60</v>
      </c>
    </row>
    <row r="12" spans="2:11" ht="17.25" x14ac:dyDescent="0.25">
      <c r="H12" s="43" t="s">
        <v>10</v>
      </c>
      <c r="I12" s="49">
        <v>0.02</v>
      </c>
      <c r="K12" s="77" t="s">
        <v>61</v>
      </c>
    </row>
    <row r="13" spans="2:11" ht="17.25" x14ac:dyDescent="0.25">
      <c r="H13" s="43" t="s">
        <v>12</v>
      </c>
      <c r="I13" s="49">
        <v>0.05</v>
      </c>
      <c r="K13" s="77" t="s">
        <v>62</v>
      </c>
    </row>
    <row r="14" spans="2:11" ht="17.25" x14ac:dyDescent="0.25">
      <c r="H14" s="43" t="s">
        <v>11</v>
      </c>
      <c r="I14" s="49">
        <v>0.02</v>
      </c>
      <c r="K14" s="77" t="s">
        <v>63</v>
      </c>
    </row>
    <row r="15" spans="2:11" ht="17.25" x14ac:dyDescent="0.25">
      <c r="H15" s="43" t="s">
        <v>53</v>
      </c>
      <c r="I15" s="44">
        <v>1000</v>
      </c>
      <c r="K15" s="77" t="s">
        <v>64</v>
      </c>
    </row>
    <row r="16" spans="2:11" ht="16.5" thickBot="1" x14ac:dyDescent="0.3">
      <c r="H16" s="50"/>
      <c r="I16" s="51"/>
    </row>
    <row r="17" spans="1:10" ht="15.75" x14ac:dyDescent="0.25">
      <c r="H17" s="31"/>
      <c r="I17" s="31"/>
    </row>
    <row r="18" spans="1:10" x14ac:dyDescent="0.25">
      <c r="B18" t="s">
        <v>13</v>
      </c>
      <c r="C18"/>
      <c r="H18" s="32"/>
    </row>
    <row r="19" spans="1:10" ht="15.75" thickBot="1" x14ac:dyDescent="0.3"/>
    <row r="20" spans="1:10" ht="33" customHeight="1" thickBot="1" x14ac:dyDescent="0.3">
      <c r="B20" s="34" t="s">
        <v>40</v>
      </c>
      <c r="C20" s="34" t="s">
        <v>0</v>
      </c>
      <c r="D20" s="34" t="s">
        <v>6</v>
      </c>
      <c r="E20" s="34" t="s">
        <v>7</v>
      </c>
      <c r="F20" s="34" t="s">
        <v>8</v>
      </c>
      <c r="G20" s="34" t="s">
        <v>42</v>
      </c>
      <c r="H20" s="34" t="s">
        <v>43</v>
      </c>
      <c r="I20" s="34" t="s">
        <v>15</v>
      </c>
    </row>
    <row r="21" spans="1:10" x14ac:dyDescent="0.25">
      <c r="B21" s="2"/>
      <c r="C21" s="3"/>
      <c r="D21" s="16"/>
      <c r="E21" s="3"/>
      <c r="F21" s="3"/>
      <c r="G21" s="4"/>
      <c r="H21" s="18"/>
      <c r="I21" s="24"/>
    </row>
    <row r="22" spans="1:10" x14ac:dyDescent="0.25">
      <c r="A22" s="39"/>
      <c r="B22" s="40" t="str">
        <f>IF(F22&gt;=(I$6*0.015),"SHTF!!",IF(F22&gt;=(I$6*0.006),"SHTF&gt;",IF(H22&gt;=I$15,"PANIC","")))</f>
        <v/>
      </c>
      <c r="C22" s="38">
        <f>DATE(YEAR(I8),MONTH(I8),DAY(I8))</f>
        <v>43809</v>
      </c>
      <c r="D22" s="14">
        <v>0</v>
      </c>
      <c r="E22" s="15">
        <f>(I$9)</f>
        <v>2</v>
      </c>
      <c r="F22" s="15">
        <f>(E22)</f>
        <v>2</v>
      </c>
      <c r="G22" s="20">
        <f>MIN(I$6,(F22*I$12))</f>
        <v>0.04</v>
      </c>
      <c r="H22" s="22">
        <f>(G22+H21)</f>
        <v>0.04</v>
      </c>
      <c r="I22" s="23">
        <f>(I$6)</f>
        <v>7577130400</v>
      </c>
    </row>
    <row r="23" spans="1:10" x14ac:dyDescent="0.25">
      <c r="B23" s="40" t="str">
        <f t="shared" ref="B23:B67" si="0">IF(F23&gt;=(I$6*0.015),"SHTF!!",IF(F23&gt;=(I$6*0.006),"SHTF&gt;",IF(H23&gt;=I$15,"PANIC","")))</f>
        <v/>
      </c>
      <c r="C23" s="38">
        <f>DATE(YEAR(C22),MONTH(C22),DAY(C22))+I$11</f>
        <v>43816</v>
      </c>
      <c r="D23" s="14">
        <f t="shared" ref="D23:D67" si="1">(D22+I$11)</f>
        <v>7</v>
      </c>
      <c r="E23" s="15">
        <f>MAX(0,(MIN((I22-I$7-F22),(E22*((I$10-(D23/I$11)*I$14))))))</f>
        <v>5.32</v>
      </c>
      <c r="F23" s="15">
        <f>MIN(I22-I$7,(E23+(F22-G22)))</f>
        <v>7.28</v>
      </c>
      <c r="G23" s="20">
        <f>MIN(I22,(E23*I$12)+(E22*I$13))</f>
        <v>0.20640000000000003</v>
      </c>
      <c r="H23" s="22">
        <f>MIN(I22,((G23+H22)))</f>
        <v>0.24640000000000004</v>
      </c>
      <c r="I23" s="23">
        <f t="shared" ref="I23:I66" si="2">MAX(I$7,(I22-G23))</f>
        <v>7577130399.7936001</v>
      </c>
    </row>
    <row r="24" spans="1:10" x14ac:dyDescent="0.25">
      <c r="B24" s="40" t="str">
        <f t="shared" si="0"/>
        <v/>
      </c>
      <c r="C24" s="38">
        <f t="shared" ref="C24:C67" si="3">DATE(YEAR(C23),MONTH(C23),DAY(C23))+I$11</f>
        <v>43823</v>
      </c>
      <c r="D24" s="14">
        <f t="shared" si="1"/>
        <v>14</v>
      </c>
      <c r="E24" s="15">
        <f t="shared" ref="E24:E67" si="4">MAX(0,(MIN((I23-I$7-F23),(E23*((I$10-(D24/I$11)*I$14))))))</f>
        <v>14.044800000000002</v>
      </c>
      <c r="F24" s="15">
        <f t="shared" ref="F24:F67" si="5">MIN(I23-I$7,(E24+(F23-G23)))</f>
        <v>21.118400000000001</v>
      </c>
      <c r="G24" s="20">
        <f t="shared" ref="G24:G67" si="6">MIN(I23,(E24*I$12)+(E23*I$13))</f>
        <v>0.54689600000000005</v>
      </c>
      <c r="H24" s="22">
        <f t="shared" ref="H24:H66" si="7">MIN(I23,((G24+H23)))</f>
        <v>0.79329600000000011</v>
      </c>
      <c r="I24" s="23">
        <f t="shared" si="2"/>
        <v>7577130399.2467041</v>
      </c>
    </row>
    <row r="25" spans="1:10" x14ac:dyDescent="0.25">
      <c r="B25" s="40" t="str">
        <f t="shared" si="0"/>
        <v/>
      </c>
      <c r="C25" s="38">
        <f t="shared" si="3"/>
        <v>43830</v>
      </c>
      <c r="D25" s="14">
        <f t="shared" si="1"/>
        <v>21</v>
      </c>
      <c r="E25" s="15">
        <f>MAX(0,(MIN((I24-I$7-F24),(E24*((I$10-(D25/I$11)*I$14))))))</f>
        <v>36.797376000000007</v>
      </c>
      <c r="F25" s="15">
        <f>MIN(I24-I$7,(E25+(F24-G24)))</f>
        <v>57.368880000000004</v>
      </c>
      <c r="G25" s="20">
        <f>MIN(I24,(E25*I$12)+(E24*I$13))</f>
        <v>1.4381875200000005</v>
      </c>
      <c r="H25" s="22">
        <f t="shared" si="7"/>
        <v>2.2314835200000007</v>
      </c>
      <c r="I25" s="23">
        <f>MAX(I$7,(I24-G25))</f>
        <v>7577130397.8085165</v>
      </c>
    </row>
    <row r="26" spans="1:10" x14ac:dyDescent="0.25">
      <c r="B26" s="40" t="str">
        <f t="shared" si="0"/>
        <v/>
      </c>
      <c r="C26" s="38">
        <f t="shared" si="3"/>
        <v>43837</v>
      </c>
      <c r="D26" s="14">
        <f t="shared" si="1"/>
        <v>28</v>
      </c>
      <c r="E26" s="15">
        <f>MAX(0,(MIN((I25-I$7-F25),(E25*((I$10-(D26/I$11)*I$14))))))</f>
        <v>95.673177600000017</v>
      </c>
      <c r="F26" s="15">
        <f t="shared" si="5"/>
        <v>151.60387008000004</v>
      </c>
      <c r="G26" s="20">
        <f t="shared" si="6"/>
        <v>3.753332352000001</v>
      </c>
      <c r="H26" s="22">
        <f t="shared" si="7"/>
        <v>5.9848158720000022</v>
      </c>
      <c r="I26" s="23">
        <f t="shared" si="2"/>
        <v>7577130394.0551844</v>
      </c>
      <c r="J26" s="1" t="s">
        <v>9</v>
      </c>
    </row>
    <row r="27" spans="1:10" x14ac:dyDescent="0.25">
      <c r="B27" s="40" t="str">
        <f t="shared" si="0"/>
        <v/>
      </c>
      <c r="C27" s="38">
        <f t="shared" si="3"/>
        <v>43844</v>
      </c>
      <c r="D27" s="14">
        <f t="shared" si="1"/>
        <v>35</v>
      </c>
      <c r="E27" s="15">
        <f t="shared" si="4"/>
        <v>246.83679820800006</v>
      </c>
      <c r="F27" s="15">
        <f t="shared" si="5"/>
        <v>394.68733593600007</v>
      </c>
      <c r="G27" s="20">
        <f t="shared" si="6"/>
        <v>9.7203948441600012</v>
      </c>
      <c r="H27" s="22">
        <f t="shared" si="7"/>
        <v>15.705210716160003</v>
      </c>
      <c r="I27" s="23">
        <f t="shared" si="2"/>
        <v>7577130384.3347893</v>
      </c>
    </row>
    <row r="28" spans="1:10" x14ac:dyDescent="0.25">
      <c r="B28" s="40" t="str">
        <f t="shared" si="0"/>
        <v/>
      </c>
      <c r="C28" s="38">
        <f t="shared" si="3"/>
        <v>43851</v>
      </c>
      <c r="D28" s="14">
        <f t="shared" si="1"/>
        <v>42</v>
      </c>
      <c r="E28" s="15">
        <f>MAX(0,(MIN((I27-I$7-F27),(E27*((I$10-(D28/I$11)*I$14))))))</f>
        <v>631.90220341248016</v>
      </c>
      <c r="F28" s="15">
        <f t="shared" si="5"/>
        <v>1016.8691445043203</v>
      </c>
      <c r="G28" s="20">
        <f t="shared" si="6"/>
        <v>24.97988397864961</v>
      </c>
      <c r="H28" s="22">
        <f t="shared" si="7"/>
        <v>40.685094694809614</v>
      </c>
      <c r="I28" s="23">
        <f t="shared" si="2"/>
        <v>7577130359.3549051</v>
      </c>
    </row>
    <row r="29" spans="1:10" x14ac:dyDescent="0.25">
      <c r="B29" s="40" t="str">
        <f t="shared" si="0"/>
        <v/>
      </c>
      <c r="C29" s="38">
        <f t="shared" si="3"/>
        <v>43858</v>
      </c>
      <c r="D29" s="14">
        <f t="shared" si="1"/>
        <v>49</v>
      </c>
      <c r="E29" s="15">
        <f t="shared" si="4"/>
        <v>1605.0315966676997</v>
      </c>
      <c r="F29" s="15">
        <f t="shared" si="5"/>
        <v>2596.9208571933705</v>
      </c>
      <c r="G29" s="20">
        <f t="shared" si="6"/>
        <v>63.695742103978006</v>
      </c>
      <c r="H29" s="22">
        <f t="shared" si="7"/>
        <v>104.38083679878761</v>
      </c>
      <c r="I29" s="23">
        <f t="shared" si="2"/>
        <v>7577130295.6591635</v>
      </c>
    </row>
    <row r="30" spans="1:10" x14ac:dyDescent="0.25">
      <c r="B30" s="40" t="str">
        <f t="shared" si="0"/>
        <v/>
      </c>
      <c r="C30" s="38">
        <f t="shared" si="3"/>
        <v>43865</v>
      </c>
      <c r="D30" s="14">
        <f t="shared" si="1"/>
        <v>56</v>
      </c>
      <c r="E30" s="15">
        <f t="shared" si="4"/>
        <v>4044.679623602603</v>
      </c>
      <c r="F30" s="15">
        <f t="shared" si="5"/>
        <v>6577.9047386919956</v>
      </c>
      <c r="G30" s="20">
        <f t="shared" si="6"/>
        <v>161.14517230543706</v>
      </c>
      <c r="H30" s="22">
        <f t="shared" si="7"/>
        <v>265.52600910422467</v>
      </c>
      <c r="I30" s="23">
        <f t="shared" si="2"/>
        <v>7577130134.5139914</v>
      </c>
    </row>
    <row r="31" spans="1:10" x14ac:dyDescent="0.25">
      <c r="B31" s="40" t="str">
        <f t="shared" si="0"/>
        <v/>
      </c>
      <c r="C31" s="38">
        <f t="shared" si="3"/>
        <v>43872</v>
      </c>
      <c r="D31" s="14">
        <f t="shared" si="1"/>
        <v>63</v>
      </c>
      <c r="E31" s="15">
        <f t="shared" si="4"/>
        <v>10111.699059006507</v>
      </c>
      <c r="F31" s="15">
        <f t="shared" si="5"/>
        <v>16528.458625393065</v>
      </c>
      <c r="G31" s="20">
        <f t="shared" si="6"/>
        <v>404.46796236026034</v>
      </c>
      <c r="H31" s="22">
        <f t="shared" si="7"/>
        <v>669.99397146448496</v>
      </c>
      <c r="I31" s="23">
        <f t="shared" si="2"/>
        <v>7577129730.0460291</v>
      </c>
    </row>
    <row r="32" spans="1:10" x14ac:dyDescent="0.25">
      <c r="B32" s="40" t="str">
        <f t="shared" si="0"/>
        <v>PANIC</v>
      </c>
      <c r="C32" s="38">
        <f t="shared" si="3"/>
        <v>43879</v>
      </c>
      <c r="D32" s="14">
        <f t="shared" si="1"/>
        <v>70</v>
      </c>
      <c r="E32" s="15">
        <f t="shared" si="4"/>
        <v>25077.013666336137</v>
      </c>
      <c r="F32" s="15">
        <f t="shared" si="5"/>
        <v>41201.004329368938</v>
      </c>
      <c r="G32" s="20">
        <f t="shared" si="6"/>
        <v>1007.1252262770481</v>
      </c>
      <c r="H32" s="22">
        <f t="shared" si="7"/>
        <v>1677.1191977415331</v>
      </c>
      <c r="I32" s="23">
        <f t="shared" si="2"/>
        <v>7577128722.9208031</v>
      </c>
    </row>
    <row r="33" spans="2:9" x14ac:dyDescent="0.25">
      <c r="B33" s="40" t="str">
        <f t="shared" si="0"/>
        <v>PANIC</v>
      </c>
      <c r="C33" s="38">
        <f t="shared" si="3"/>
        <v>43886</v>
      </c>
      <c r="D33" s="14">
        <f t="shared" si="1"/>
        <v>77</v>
      </c>
      <c r="E33" s="15">
        <f t="shared" si="4"/>
        <v>61689.453619186897</v>
      </c>
      <c r="F33" s="15">
        <f t="shared" si="5"/>
        <v>101883.33272227878</v>
      </c>
      <c r="G33" s="20">
        <f t="shared" si="6"/>
        <v>2487.6397557005448</v>
      </c>
      <c r="H33" s="22">
        <f t="shared" si="7"/>
        <v>4164.7589534420777</v>
      </c>
      <c r="I33" s="23">
        <f t="shared" si="2"/>
        <v>7577126235.2810478</v>
      </c>
    </row>
    <row r="34" spans="2:9" x14ac:dyDescent="0.25">
      <c r="B34" s="40" t="str">
        <f t="shared" si="0"/>
        <v>PANIC</v>
      </c>
      <c r="C34" s="38">
        <f t="shared" si="3"/>
        <v>43893</v>
      </c>
      <c r="D34" s="14">
        <f t="shared" si="1"/>
        <v>84</v>
      </c>
      <c r="E34" s="15">
        <f t="shared" si="4"/>
        <v>150522.26683081605</v>
      </c>
      <c r="F34" s="15">
        <f t="shared" si="5"/>
        <v>249917.95979739429</v>
      </c>
      <c r="G34" s="20">
        <f t="shared" si="6"/>
        <v>6094.9180175756665</v>
      </c>
      <c r="H34" s="22">
        <f t="shared" si="7"/>
        <v>10259.676971017743</v>
      </c>
      <c r="I34" s="23">
        <f t="shared" si="2"/>
        <v>7577120140.3630304</v>
      </c>
    </row>
    <row r="35" spans="2:9" x14ac:dyDescent="0.25">
      <c r="B35" s="40" t="str">
        <f t="shared" si="0"/>
        <v>PANIC</v>
      </c>
      <c r="C35" s="38">
        <f t="shared" si="3"/>
        <v>43900</v>
      </c>
      <c r="D35" s="14">
        <f t="shared" si="1"/>
        <v>91</v>
      </c>
      <c r="E35" s="15">
        <f t="shared" si="4"/>
        <v>364263.88573057484</v>
      </c>
      <c r="F35" s="15">
        <f t="shared" si="5"/>
        <v>608086.92751039343</v>
      </c>
      <c r="G35" s="20">
        <f t="shared" si="6"/>
        <v>14811.391056152301</v>
      </c>
      <c r="H35" s="22">
        <f t="shared" si="7"/>
        <v>25071.068027170044</v>
      </c>
      <c r="I35" s="23">
        <f t="shared" si="2"/>
        <v>7577105328.9719744</v>
      </c>
    </row>
    <row r="36" spans="2:9" x14ac:dyDescent="0.25">
      <c r="B36" s="40" t="str">
        <f t="shared" si="0"/>
        <v>PANIC</v>
      </c>
      <c r="C36" s="38">
        <f t="shared" si="3"/>
        <v>43907</v>
      </c>
      <c r="D36" s="14">
        <f t="shared" si="1"/>
        <v>98</v>
      </c>
      <c r="E36" s="15">
        <f t="shared" si="4"/>
        <v>874233.32575337973</v>
      </c>
      <c r="F36" s="15">
        <f t="shared" si="5"/>
        <v>1467508.8622076209</v>
      </c>
      <c r="G36" s="20">
        <f t="shared" si="6"/>
        <v>35697.86080159634</v>
      </c>
      <c r="H36" s="22">
        <f t="shared" si="7"/>
        <v>60768.92882876638</v>
      </c>
      <c r="I36" s="23">
        <f t="shared" si="2"/>
        <v>7577069631.1111727</v>
      </c>
    </row>
    <row r="37" spans="2:9" x14ac:dyDescent="0.25">
      <c r="B37" s="40" t="str">
        <f t="shared" si="0"/>
        <v>PANIC</v>
      </c>
      <c r="C37" s="38">
        <f t="shared" si="3"/>
        <v>43914</v>
      </c>
      <c r="D37" s="14">
        <f t="shared" si="1"/>
        <v>105</v>
      </c>
      <c r="E37" s="15">
        <f t="shared" si="4"/>
        <v>2080675.3152930441</v>
      </c>
      <c r="F37" s="15">
        <f t="shared" si="5"/>
        <v>3512486.3166990685</v>
      </c>
      <c r="G37" s="20">
        <f t="shared" si="6"/>
        <v>85325.17259352986</v>
      </c>
      <c r="H37" s="22">
        <f t="shared" si="7"/>
        <v>146094.10142229625</v>
      </c>
      <c r="I37" s="23">
        <f t="shared" si="2"/>
        <v>7576984305.9385796</v>
      </c>
    </row>
    <row r="38" spans="2:9" x14ac:dyDescent="0.25">
      <c r="B38" s="40" t="str">
        <f t="shared" si="0"/>
        <v>PANIC</v>
      </c>
      <c r="C38" s="38">
        <f t="shared" si="3"/>
        <v>43921</v>
      </c>
      <c r="D38" s="14">
        <f t="shared" si="1"/>
        <v>112</v>
      </c>
      <c r="E38" s="15">
        <f t="shared" si="4"/>
        <v>4910393.7440915843</v>
      </c>
      <c r="F38" s="15">
        <f t="shared" si="5"/>
        <v>8337554.8881971231</v>
      </c>
      <c r="G38" s="20">
        <f t="shared" si="6"/>
        <v>202241.64064648392</v>
      </c>
      <c r="H38" s="22">
        <f t="shared" si="7"/>
        <v>348335.74206878018</v>
      </c>
      <c r="I38" s="23">
        <f t="shared" si="2"/>
        <v>7576782064.2979326</v>
      </c>
    </row>
    <row r="39" spans="2:9" x14ac:dyDescent="0.25">
      <c r="B39" s="40" t="str">
        <f t="shared" si="0"/>
        <v>PANIC</v>
      </c>
      <c r="C39" s="38">
        <f t="shared" si="3"/>
        <v>43928</v>
      </c>
      <c r="D39" s="14">
        <f t="shared" si="1"/>
        <v>119</v>
      </c>
      <c r="E39" s="15">
        <f t="shared" si="4"/>
        <v>11490321.36117431</v>
      </c>
      <c r="F39" s="15">
        <f t="shared" si="5"/>
        <v>19625634.608724948</v>
      </c>
      <c r="G39" s="20">
        <f t="shared" si="6"/>
        <v>475326.11442806543</v>
      </c>
      <c r="H39" s="22">
        <f t="shared" si="7"/>
        <v>823661.8564968456</v>
      </c>
      <c r="I39" s="23">
        <f t="shared" si="2"/>
        <v>7576306738.1835041</v>
      </c>
    </row>
    <row r="40" spans="2:9" x14ac:dyDescent="0.25">
      <c r="B40" s="40" t="str">
        <f t="shared" si="0"/>
        <v>SHTF&gt;</v>
      </c>
      <c r="C40" s="38">
        <f t="shared" si="3"/>
        <v>43935</v>
      </c>
      <c r="D40" s="14">
        <f t="shared" si="1"/>
        <v>126</v>
      </c>
      <c r="E40" s="15">
        <f t="shared" si="4"/>
        <v>26657545.557924401</v>
      </c>
      <c r="F40" s="15">
        <f t="shared" si="5"/>
        <v>45807854.052221283</v>
      </c>
      <c r="G40" s="20">
        <f t="shared" si="6"/>
        <v>1107666.9792172036</v>
      </c>
      <c r="H40" s="22">
        <f t="shared" si="7"/>
        <v>1931328.8357140492</v>
      </c>
      <c r="I40" s="23">
        <f t="shared" si="2"/>
        <v>7575199071.2042866</v>
      </c>
    </row>
    <row r="41" spans="2:9" x14ac:dyDescent="0.25">
      <c r="B41" s="40" t="str">
        <f t="shared" si="0"/>
        <v>SHTF&gt;</v>
      </c>
      <c r="C41" s="38">
        <f t="shared" si="3"/>
        <v>43942</v>
      </c>
      <c r="D41" s="14">
        <f t="shared" si="1"/>
        <v>133</v>
      </c>
      <c r="E41" s="15">
        <f>MAX(0,(MIN((I40-I$7-F40),(E40*((I$10-(D41/I$11)*I$14))))))</f>
        <v>61312354.783226132</v>
      </c>
      <c r="F41" s="15">
        <f t="shared" si="5"/>
        <v>106012541.85623021</v>
      </c>
      <c r="G41" s="20">
        <f t="shared" si="6"/>
        <v>2559124.3735607425</v>
      </c>
      <c r="H41" s="22">
        <f t="shared" si="7"/>
        <v>4490453.2092747912</v>
      </c>
      <c r="I41" s="23">
        <f t="shared" si="2"/>
        <v>7572639946.8307257</v>
      </c>
    </row>
    <row r="42" spans="2:9" x14ac:dyDescent="0.25">
      <c r="B42" s="40" t="str">
        <f t="shared" si="0"/>
        <v>SHTF!!</v>
      </c>
      <c r="C42" s="38">
        <f t="shared" si="3"/>
        <v>43949</v>
      </c>
      <c r="D42" s="14">
        <f t="shared" si="1"/>
        <v>140</v>
      </c>
      <c r="E42" s="15">
        <f t="shared" si="4"/>
        <v>139792168.90575561</v>
      </c>
      <c r="F42" s="15">
        <f t="shared" si="5"/>
        <v>243245586.38842508</v>
      </c>
      <c r="G42" s="20">
        <f t="shared" si="6"/>
        <v>5861461.117276419</v>
      </c>
      <c r="H42" s="22">
        <f t="shared" si="7"/>
        <v>10351914.32655121</v>
      </c>
      <c r="I42" s="23">
        <f t="shared" si="2"/>
        <v>7566778485.7134495</v>
      </c>
    </row>
    <row r="43" spans="2:9" x14ac:dyDescent="0.25">
      <c r="B43" s="40" t="str">
        <f t="shared" si="0"/>
        <v>SHTF!!</v>
      </c>
      <c r="C43" s="38">
        <f t="shared" si="3"/>
        <v>43956</v>
      </c>
      <c r="D43" s="14">
        <f t="shared" si="1"/>
        <v>147</v>
      </c>
      <c r="E43" s="15">
        <f t="shared" si="4"/>
        <v>315930301.72700769</v>
      </c>
      <c r="F43" s="15">
        <f t="shared" si="5"/>
        <v>553314426.99815631</v>
      </c>
      <c r="G43" s="20">
        <f t="shared" si="6"/>
        <v>13308214.479827935</v>
      </c>
      <c r="H43" s="22">
        <f t="shared" si="7"/>
        <v>23660128.806379147</v>
      </c>
      <c r="I43" s="23">
        <f t="shared" si="2"/>
        <v>7553470271.2336216</v>
      </c>
    </row>
    <row r="44" spans="2:9" x14ac:dyDescent="0.25">
      <c r="B44" s="40" t="str">
        <f t="shared" si="0"/>
        <v>SHTF!!</v>
      </c>
      <c r="C44" s="38">
        <f t="shared" si="3"/>
        <v>43963</v>
      </c>
      <c r="D44" s="14">
        <f t="shared" si="1"/>
        <v>154</v>
      </c>
      <c r="E44" s="15">
        <f t="shared" si="4"/>
        <v>707683875.86849725</v>
      </c>
      <c r="F44" s="15">
        <f t="shared" si="5"/>
        <v>1247690088.3868256</v>
      </c>
      <c r="G44" s="20">
        <f t="shared" si="6"/>
        <v>29950192.60372033</v>
      </c>
      <c r="H44" s="22">
        <f t="shared" si="7"/>
        <v>53610321.410099477</v>
      </c>
      <c r="I44" s="23">
        <f t="shared" si="2"/>
        <v>7523520078.6299009</v>
      </c>
    </row>
    <row r="45" spans="2:9" x14ac:dyDescent="0.25">
      <c r="B45" s="40" t="str">
        <f t="shared" si="0"/>
        <v>SHTF!!</v>
      </c>
      <c r="C45" s="38">
        <f t="shared" si="3"/>
        <v>43970</v>
      </c>
      <c r="D45" s="14">
        <f t="shared" si="1"/>
        <v>161</v>
      </c>
      <c r="E45" s="15">
        <f t="shared" si="4"/>
        <v>1571058204.4280641</v>
      </c>
      <c r="F45" s="15">
        <f t="shared" si="5"/>
        <v>2788798100.2111692</v>
      </c>
      <c r="G45" s="20">
        <f t="shared" si="6"/>
        <v>66805357.881986149</v>
      </c>
      <c r="H45" s="22">
        <f t="shared" si="7"/>
        <v>120415679.29208562</v>
      </c>
      <c r="I45" s="23">
        <f t="shared" si="2"/>
        <v>7456714720.7479143</v>
      </c>
    </row>
    <row r="46" spans="2:9" x14ac:dyDescent="0.25">
      <c r="B46" s="40" t="str">
        <f t="shared" si="0"/>
        <v>SHTF!!</v>
      </c>
      <c r="C46" s="38">
        <f t="shared" si="3"/>
        <v>43977</v>
      </c>
      <c r="D46" s="14">
        <f t="shared" si="1"/>
        <v>168</v>
      </c>
      <c r="E46" s="15">
        <f t="shared" si="4"/>
        <v>3456328049.7417412</v>
      </c>
      <c r="F46" s="15">
        <f t="shared" si="5"/>
        <v>6178320792.0709248</v>
      </c>
      <c r="G46" s="20">
        <f t="shared" si="6"/>
        <v>147679471.21623802</v>
      </c>
      <c r="H46" s="22">
        <f t="shared" si="7"/>
        <v>268095150.50832364</v>
      </c>
      <c r="I46" s="23">
        <f t="shared" si="2"/>
        <v>7309035249.5316763</v>
      </c>
    </row>
    <row r="47" spans="2:9" x14ac:dyDescent="0.25">
      <c r="B47" s="40" t="str">
        <f t="shared" si="0"/>
        <v>SHTF!!</v>
      </c>
      <c r="C47" s="38">
        <f t="shared" si="3"/>
        <v>43984</v>
      </c>
      <c r="D47" s="14">
        <f t="shared" si="1"/>
        <v>175</v>
      </c>
      <c r="E47" s="15">
        <f t="shared" si="4"/>
        <v>1130681157.4607515</v>
      </c>
      <c r="F47" s="15">
        <f t="shared" si="5"/>
        <v>7161322478.3154383</v>
      </c>
      <c r="G47" s="20">
        <f t="shared" si="6"/>
        <v>195430025.63630211</v>
      </c>
      <c r="H47" s="22">
        <f t="shared" si="7"/>
        <v>463525176.14462578</v>
      </c>
      <c r="I47" s="23">
        <f t="shared" si="2"/>
        <v>7113605223.8953743</v>
      </c>
    </row>
    <row r="48" spans="2:9" x14ac:dyDescent="0.25">
      <c r="B48" s="40" t="str">
        <f t="shared" si="0"/>
        <v>SHTF!!</v>
      </c>
      <c r="C48" s="38">
        <f t="shared" si="3"/>
        <v>43991</v>
      </c>
      <c r="D48" s="14">
        <f t="shared" si="1"/>
        <v>182</v>
      </c>
      <c r="E48" s="15">
        <f t="shared" si="4"/>
        <v>0</v>
      </c>
      <c r="F48" s="15">
        <f t="shared" si="5"/>
        <v>6965892452.6791363</v>
      </c>
      <c r="G48" s="20">
        <f t="shared" si="6"/>
        <v>56534057.873037577</v>
      </c>
      <c r="H48" s="22">
        <f t="shared" si="7"/>
        <v>520059234.01766336</v>
      </c>
      <c r="I48" s="23">
        <f t="shared" si="2"/>
        <v>7057071166.022337</v>
      </c>
    </row>
    <row r="49" spans="2:9" x14ac:dyDescent="0.25">
      <c r="B49" s="40" t="str">
        <f t="shared" si="0"/>
        <v>SHTF!!</v>
      </c>
      <c r="C49" s="38">
        <f t="shared" si="3"/>
        <v>43998</v>
      </c>
      <c r="D49" s="14">
        <f t="shared" si="1"/>
        <v>189</v>
      </c>
      <c r="E49" s="15">
        <f t="shared" si="4"/>
        <v>0</v>
      </c>
      <c r="F49" s="15">
        <f t="shared" si="5"/>
        <v>6909358394.8060989</v>
      </c>
      <c r="G49" s="20">
        <f t="shared" si="6"/>
        <v>0</v>
      </c>
      <c r="H49" s="22">
        <f t="shared" si="7"/>
        <v>520059234.01766336</v>
      </c>
      <c r="I49" s="23">
        <f t="shared" si="2"/>
        <v>7057071166.022337</v>
      </c>
    </row>
    <row r="50" spans="2:9" x14ac:dyDescent="0.25">
      <c r="B50" s="40" t="str">
        <f t="shared" si="0"/>
        <v>SHTF!!</v>
      </c>
      <c r="C50" s="38">
        <f t="shared" si="3"/>
        <v>44005</v>
      </c>
      <c r="D50" s="14">
        <f t="shared" si="1"/>
        <v>196</v>
      </c>
      <c r="E50" s="15">
        <f t="shared" si="4"/>
        <v>0</v>
      </c>
      <c r="F50" s="15">
        <f t="shared" si="5"/>
        <v>6909358394.8060989</v>
      </c>
      <c r="G50" s="20">
        <f t="shared" si="6"/>
        <v>0</v>
      </c>
      <c r="H50" s="22">
        <f t="shared" si="7"/>
        <v>520059234.01766336</v>
      </c>
      <c r="I50" s="23">
        <f t="shared" si="2"/>
        <v>7057071166.022337</v>
      </c>
    </row>
    <row r="51" spans="2:9" x14ac:dyDescent="0.25">
      <c r="B51" s="40" t="str">
        <f t="shared" si="0"/>
        <v>SHTF!!</v>
      </c>
      <c r="C51" s="38">
        <f t="shared" si="3"/>
        <v>44012</v>
      </c>
      <c r="D51" s="14">
        <f t="shared" si="1"/>
        <v>203</v>
      </c>
      <c r="E51" s="15">
        <f t="shared" si="4"/>
        <v>0</v>
      </c>
      <c r="F51" s="15">
        <f t="shared" si="5"/>
        <v>6909358394.8060989</v>
      </c>
      <c r="G51" s="20">
        <f t="shared" si="6"/>
        <v>0</v>
      </c>
      <c r="H51" s="22">
        <f t="shared" si="7"/>
        <v>520059234.01766336</v>
      </c>
      <c r="I51" s="23">
        <f t="shared" si="2"/>
        <v>7057071166.022337</v>
      </c>
    </row>
    <row r="52" spans="2:9" x14ac:dyDescent="0.25">
      <c r="B52" s="40" t="str">
        <f t="shared" si="0"/>
        <v>SHTF!!</v>
      </c>
      <c r="C52" s="38">
        <f t="shared" si="3"/>
        <v>44019</v>
      </c>
      <c r="D52" s="14">
        <f t="shared" si="1"/>
        <v>210</v>
      </c>
      <c r="E52" s="15">
        <f t="shared" si="4"/>
        <v>0</v>
      </c>
      <c r="F52" s="15">
        <f t="shared" si="5"/>
        <v>6909358394.8060989</v>
      </c>
      <c r="G52" s="20">
        <f t="shared" si="6"/>
        <v>0</v>
      </c>
      <c r="H52" s="22">
        <f t="shared" si="7"/>
        <v>520059234.01766336</v>
      </c>
      <c r="I52" s="23">
        <f t="shared" si="2"/>
        <v>7057071166.022337</v>
      </c>
    </row>
    <row r="53" spans="2:9" x14ac:dyDescent="0.25">
      <c r="B53" s="40" t="str">
        <f t="shared" si="0"/>
        <v>SHTF!!</v>
      </c>
      <c r="C53" s="38">
        <f t="shared" si="3"/>
        <v>44026</v>
      </c>
      <c r="D53" s="14">
        <f t="shared" si="1"/>
        <v>217</v>
      </c>
      <c r="E53" s="15">
        <f t="shared" si="4"/>
        <v>0</v>
      </c>
      <c r="F53" s="15">
        <f t="shared" si="5"/>
        <v>6909358394.8060989</v>
      </c>
      <c r="G53" s="20">
        <f t="shared" si="6"/>
        <v>0</v>
      </c>
      <c r="H53" s="22">
        <f t="shared" si="7"/>
        <v>520059234.01766336</v>
      </c>
      <c r="I53" s="23">
        <f t="shared" si="2"/>
        <v>7057071166.022337</v>
      </c>
    </row>
    <row r="54" spans="2:9" x14ac:dyDescent="0.25">
      <c r="B54" s="40" t="str">
        <f t="shared" si="0"/>
        <v>SHTF!!</v>
      </c>
      <c r="C54" s="38">
        <f t="shared" si="3"/>
        <v>44033</v>
      </c>
      <c r="D54" s="14">
        <f t="shared" si="1"/>
        <v>224</v>
      </c>
      <c r="E54" s="15">
        <f t="shared" si="4"/>
        <v>0</v>
      </c>
      <c r="F54" s="15">
        <f t="shared" si="5"/>
        <v>6909358394.8060989</v>
      </c>
      <c r="G54" s="20">
        <f t="shared" si="6"/>
        <v>0</v>
      </c>
      <c r="H54" s="22">
        <f t="shared" si="7"/>
        <v>520059234.01766336</v>
      </c>
      <c r="I54" s="23">
        <f t="shared" si="2"/>
        <v>7057071166.022337</v>
      </c>
    </row>
    <row r="55" spans="2:9" x14ac:dyDescent="0.25">
      <c r="B55" s="40" t="str">
        <f t="shared" si="0"/>
        <v>SHTF!!</v>
      </c>
      <c r="C55" s="38">
        <f t="shared" si="3"/>
        <v>44040</v>
      </c>
      <c r="D55" s="14">
        <f t="shared" si="1"/>
        <v>231</v>
      </c>
      <c r="E55" s="15">
        <f t="shared" si="4"/>
        <v>0</v>
      </c>
      <c r="F55" s="15">
        <f t="shared" si="5"/>
        <v>6909358394.8060989</v>
      </c>
      <c r="G55" s="20">
        <f t="shared" si="6"/>
        <v>0</v>
      </c>
      <c r="H55" s="22">
        <f t="shared" si="7"/>
        <v>520059234.01766336</v>
      </c>
      <c r="I55" s="23">
        <f t="shared" si="2"/>
        <v>7057071166.022337</v>
      </c>
    </row>
    <row r="56" spans="2:9" x14ac:dyDescent="0.25">
      <c r="B56" s="40" t="str">
        <f t="shared" si="0"/>
        <v>SHTF!!</v>
      </c>
      <c r="C56" s="38">
        <f t="shared" si="3"/>
        <v>44047</v>
      </c>
      <c r="D56" s="14">
        <f t="shared" si="1"/>
        <v>238</v>
      </c>
      <c r="E56" s="15">
        <f t="shared" si="4"/>
        <v>0</v>
      </c>
      <c r="F56" s="15">
        <f t="shared" si="5"/>
        <v>6909358394.8060989</v>
      </c>
      <c r="G56" s="20">
        <f t="shared" si="6"/>
        <v>0</v>
      </c>
      <c r="H56" s="22">
        <f t="shared" si="7"/>
        <v>520059234.01766336</v>
      </c>
      <c r="I56" s="23">
        <f t="shared" si="2"/>
        <v>7057071166.022337</v>
      </c>
    </row>
    <row r="57" spans="2:9" x14ac:dyDescent="0.25">
      <c r="B57" s="40" t="str">
        <f t="shared" si="0"/>
        <v>SHTF!!</v>
      </c>
      <c r="C57" s="38">
        <f t="shared" si="3"/>
        <v>44054</v>
      </c>
      <c r="D57" s="14">
        <f t="shared" si="1"/>
        <v>245</v>
      </c>
      <c r="E57" s="15">
        <f t="shared" si="4"/>
        <v>0</v>
      </c>
      <c r="F57" s="15">
        <f t="shared" si="5"/>
        <v>6909358394.8060989</v>
      </c>
      <c r="G57" s="20">
        <f t="shared" si="6"/>
        <v>0</v>
      </c>
      <c r="H57" s="22">
        <f t="shared" si="7"/>
        <v>520059234.01766336</v>
      </c>
      <c r="I57" s="23">
        <f t="shared" si="2"/>
        <v>7057071166.022337</v>
      </c>
    </row>
    <row r="58" spans="2:9" x14ac:dyDescent="0.25">
      <c r="B58" s="40" t="str">
        <f t="shared" si="0"/>
        <v>SHTF!!</v>
      </c>
      <c r="C58" s="38">
        <f t="shared" si="3"/>
        <v>44061</v>
      </c>
      <c r="D58" s="14">
        <f t="shared" si="1"/>
        <v>252</v>
      </c>
      <c r="E58" s="15">
        <f t="shared" si="4"/>
        <v>0</v>
      </c>
      <c r="F58" s="15">
        <f t="shared" si="5"/>
        <v>6909358394.8060989</v>
      </c>
      <c r="G58" s="20">
        <f t="shared" si="6"/>
        <v>0</v>
      </c>
      <c r="H58" s="22">
        <f t="shared" si="7"/>
        <v>520059234.01766336</v>
      </c>
      <c r="I58" s="23">
        <f t="shared" si="2"/>
        <v>7057071166.022337</v>
      </c>
    </row>
    <row r="59" spans="2:9" x14ac:dyDescent="0.25">
      <c r="B59" s="40" t="str">
        <f t="shared" si="0"/>
        <v>SHTF!!</v>
      </c>
      <c r="C59" s="38">
        <f t="shared" si="3"/>
        <v>44068</v>
      </c>
      <c r="D59" s="14">
        <f t="shared" si="1"/>
        <v>259</v>
      </c>
      <c r="E59" s="15">
        <f t="shared" si="4"/>
        <v>0</v>
      </c>
      <c r="F59" s="15">
        <f t="shared" si="5"/>
        <v>6909358394.8060989</v>
      </c>
      <c r="G59" s="20">
        <f t="shared" si="6"/>
        <v>0</v>
      </c>
      <c r="H59" s="22">
        <f t="shared" si="7"/>
        <v>520059234.01766336</v>
      </c>
      <c r="I59" s="23">
        <f t="shared" si="2"/>
        <v>7057071166.022337</v>
      </c>
    </row>
    <row r="60" spans="2:9" x14ac:dyDescent="0.25">
      <c r="B60" s="40" t="str">
        <f t="shared" si="0"/>
        <v>SHTF!!</v>
      </c>
      <c r="C60" s="38">
        <f t="shared" si="3"/>
        <v>44075</v>
      </c>
      <c r="D60" s="14">
        <f t="shared" si="1"/>
        <v>266</v>
      </c>
      <c r="E60" s="15">
        <f t="shared" si="4"/>
        <v>0</v>
      </c>
      <c r="F60" s="15">
        <f t="shared" si="5"/>
        <v>6909358394.8060989</v>
      </c>
      <c r="G60" s="20">
        <f t="shared" si="6"/>
        <v>0</v>
      </c>
      <c r="H60" s="22">
        <f t="shared" si="7"/>
        <v>520059234.01766336</v>
      </c>
      <c r="I60" s="23">
        <f t="shared" si="2"/>
        <v>7057071166.022337</v>
      </c>
    </row>
    <row r="61" spans="2:9" x14ac:dyDescent="0.25">
      <c r="B61" s="40" t="str">
        <f t="shared" si="0"/>
        <v>SHTF!!</v>
      </c>
      <c r="C61" s="38">
        <f t="shared" si="3"/>
        <v>44082</v>
      </c>
      <c r="D61" s="14">
        <f t="shared" si="1"/>
        <v>273</v>
      </c>
      <c r="E61" s="15">
        <f>MAX(0,(MIN((I60-I$7-F60),(E60*((I$10-(D61/I$11)*I$14))))))</f>
        <v>0</v>
      </c>
      <c r="F61" s="15">
        <f t="shared" si="5"/>
        <v>6909358394.8060989</v>
      </c>
      <c r="G61" s="20">
        <f t="shared" si="6"/>
        <v>0</v>
      </c>
      <c r="H61" s="22">
        <f t="shared" si="7"/>
        <v>520059234.01766336</v>
      </c>
      <c r="I61" s="23">
        <f t="shared" si="2"/>
        <v>7057071166.022337</v>
      </c>
    </row>
    <row r="62" spans="2:9" x14ac:dyDescent="0.25">
      <c r="B62" s="40" t="str">
        <f t="shared" si="0"/>
        <v>SHTF!!</v>
      </c>
      <c r="C62" s="38">
        <f t="shared" si="3"/>
        <v>44089</v>
      </c>
      <c r="D62" s="14">
        <f t="shared" si="1"/>
        <v>280</v>
      </c>
      <c r="E62" s="15">
        <f t="shared" si="4"/>
        <v>0</v>
      </c>
      <c r="F62" s="15">
        <f t="shared" si="5"/>
        <v>6909358394.8060989</v>
      </c>
      <c r="G62" s="20">
        <f t="shared" si="6"/>
        <v>0</v>
      </c>
      <c r="H62" s="22">
        <f t="shared" si="7"/>
        <v>520059234.01766336</v>
      </c>
      <c r="I62" s="23">
        <f t="shared" si="2"/>
        <v>7057071166.022337</v>
      </c>
    </row>
    <row r="63" spans="2:9" x14ac:dyDescent="0.25">
      <c r="B63" s="40" t="str">
        <f t="shared" si="0"/>
        <v>SHTF!!</v>
      </c>
      <c r="C63" s="38">
        <f t="shared" si="3"/>
        <v>44096</v>
      </c>
      <c r="D63" s="14">
        <f t="shared" si="1"/>
        <v>287</v>
      </c>
      <c r="E63" s="15">
        <f t="shared" si="4"/>
        <v>0</v>
      </c>
      <c r="F63" s="15">
        <f t="shared" si="5"/>
        <v>6909358394.8060989</v>
      </c>
      <c r="G63" s="20">
        <f t="shared" si="6"/>
        <v>0</v>
      </c>
      <c r="H63" s="22">
        <f t="shared" si="7"/>
        <v>520059234.01766336</v>
      </c>
      <c r="I63" s="23">
        <f t="shared" si="2"/>
        <v>7057071166.022337</v>
      </c>
    </row>
    <row r="64" spans="2:9" x14ac:dyDescent="0.25">
      <c r="B64" s="40" t="str">
        <f t="shared" si="0"/>
        <v>SHTF!!</v>
      </c>
      <c r="C64" s="38">
        <f t="shared" si="3"/>
        <v>44103</v>
      </c>
      <c r="D64" s="14">
        <f t="shared" si="1"/>
        <v>294</v>
      </c>
      <c r="E64" s="15">
        <f t="shared" si="4"/>
        <v>0</v>
      </c>
      <c r="F64" s="15">
        <f t="shared" si="5"/>
        <v>6909358394.8060989</v>
      </c>
      <c r="G64" s="20">
        <f t="shared" si="6"/>
        <v>0</v>
      </c>
      <c r="H64" s="22">
        <f t="shared" si="7"/>
        <v>520059234.01766336</v>
      </c>
      <c r="I64" s="23">
        <f t="shared" si="2"/>
        <v>7057071166.022337</v>
      </c>
    </row>
    <row r="65" spans="2:9" x14ac:dyDescent="0.25">
      <c r="B65" s="40" t="str">
        <f t="shared" si="0"/>
        <v>SHTF!!</v>
      </c>
      <c r="C65" s="38">
        <f t="shared" si="3"/>
        <v>44110</v>
      </c>
      <c r="D65" s="14">
        <f t="shared" si="1"/>
        <v>301</v>
      </c>
      <c r="E65" s="15">
        <f t="shared" si="4"/>
        <v>0</v>
      </c>
      <c r="F65" s="15">
        <f t="shared" si="5"/>
        <v>6909358394.8060989</v>
      </c>
      <c r="G65" s="20">
        <f t="shared" si="6"/>
        <v>0</v>
      </c>
      <c r="H65" s="22">
        <f t="shared" si="7"/>
        <v>520059234.01766336</v>
      </c>
      <c r="I65" s="23">
        <f t="shared" si="2"/>
        <v>7057071166.022337</v>
      </c>
    </row>
    <row r="66" spans="2:9" x14ac:dyDescent="0.25">
      <c r="B66" s="40" t="str">
        <f t="shared" si="0"/>
        <v>SHTF!!</v>
      </c>
      <c r="C66" s="38">
        <f t="shared" si="3"/>
        <v>44117</v>
      </c>
      <c r="D66" s="14">
        <f t="shared" si="1"/>
        <v>308</v>
      </c>
      <c r="E66" s="15">
        <f t="shared" si="4"/>
        <v>0</v>
      </c>
      <c r="F66" s="15">
        <f t="shared" si="5"/>
        <v>6909358394.8060989</v>
      </c>
      <c r="G66" s="20">
        <f t="shared" si="6"/>
        <v>0</v>
      </c>
      <c r="H66" s="22">
        <f t="shared" si="7"/>
        <v>520059234.01766336</v>
      </c>
      <c r="I66" s="23">
        <f t="shared" si="2"/>
        <v>7057071166.022337</v>
      </c>
    </row>
    <row r="67" spans="2:9" x14ac:dyDescent="0.25">
      <c r="B67" s="40" t="str">
        <f t="shared" si="0"/>
        <v>SHTF!!</v>
      </c>
      <c r="C67" s="38">
        <f t="shared" si="3"/>
        <v>44124</v>
      </c>
      <c r="D67" s="14">
        <f t="shared" si="1"/>
        <v>315</v>
      </c>
      <c r="E67" s="15">
        <f t="shared" si="4"/>
        <v>0</v>
      </c>
      <c r="F67" s="15">
        <f t="shared" si="5"/>
        <v>6909358394.8060989</v>
      </c>
      <c r="G67" s="20">
        <f t="shared" si="6"/>
        <v>0</v>
      </c>
      <c r="H67" s="22">
        <f>MIN(I66,((G67+H66)))</f>
        <v>520059234.01766336</v>
      </c>
      <c r="I67" s="23">
        <f>MAX(I$7,(I66-G67))</f>
        <v>7057071166.022337</v>
      </c>
    </row>
    <row r="68" spans="2:9" ht="15.75" thickBot="1" x14ac:dyDescent="0.3">
      <c r="B68" s="5"/>
      <c r="C68" s="6"/>
      <c r="D68" s="17"/>
      <c r="E68" s="6"/>
      <c r="F68" s="6"/>
      <c r="G68" s="7"/>
      <c r="H68" s="19"/>
      <c r="I68" s="25"/>
    </row>
    <row r="69" spans="2:9" ht="14.25" customHeight="1" x14ac:dyDescent="0.25">
      <c r="B69" s="26"/>
      <c r="C69" s="26"/>
      <c r="D69" s="27"/>
      <c r="E69" s="26"/>
      <c r="F69" s="26"/>
      <c r="G69" s="28"/>
      <c r="H69" s="29"/>
      <c r="I69" s="30"/>
    </row>
    <row r="70" spans="2:9" ht="21.75" customHeight="1" x14ac:dyDescent="0.25">
      <c r="B70" s="76"/>
      <c r="C70" s="26"/>
      <c r="D70" s="27"/>
      <c r="E70" s="26"/>
      <c r="F70" s="26"/>
      <c r="G70" s="28"/>
      <c r="H70" s="29"/>
      <c r="I70" s="30"/>
    </row>
    <row r="71" spans="2:9" ht="19.5" customHeight="1" x14ac:dyDescent="0.25">
      <c r="B71" s="80" t="s">
        <v>70</v>
      </c>
      <c r="C71" s="79"/>
      <c r="D71" s="27"/>
      <c r="E71" s="26"/>
      <c r="F71" s="26"/>
      <c r="G71" s="28"/>
      <c r="H71" s="29"/>
      <c r="I71" s="30"/>
    </row>
    <row r="72" spans="2:9" ht="15.75" x14ac:dyDescent="0.25">
      <c r="B72" s="82" t="s">
        <v>45</v>
      </c>
      <c r="C72" s="83">
        <f>I$6-I$7</f>
        <v>7577097100</v>
      </c>
      <c r="D72" s="84">
        <v>1</v>
      </c>
      <c r="E72" s="81" t="s">
        <v>51</v>
      </c>
      <c r="F72" s="26"/>
      <c r="G72" s="28"/>
      <c r="H72" s="29"/>
      <c r="I72" s="30"/>
    </row>
    <row r="73" spans="2:9" ht="15.75" x14ac:dyDescent="0.25">
      <c r="B73" s="82" t="s">
        <v>44</v>
      </c>
      <c r="C73" s="83">
        <f>F67</f>
        <v>6909358394.8060989</v>
      </c>
      <c r="D73" s="84">
        <f>(C73/C72)</f>
        <v>0.911874073094048</v>
      </c>
      <c r="E73" s="81" t="s">
        <v>50</v>
      </c>
      <c r="F73" s="55"/>
      <c r="G73" s="28"/>
      <c r="H73" s="29"/>
      <c r="I73" s="30"/>
    </row>
    <row r="74" spans="2:9" ht="15.75" x14ac:dyDescent="0.25">
      <c r="B74" s="82" t="s">
        <v>48</v>
      </c>
      <c r="C74" s="83">
        <f>C73-C75</f>
        <v>6389299160.7884359</v>
      </c>
      <c r="D74" s="84">
        <f>D73-D75</f>
        <v>0.84323839017299063</v>
      </c>
      <c r="E74" s="81" t="s">
        <v>50</v>
      </c>
      <c r="F74" s="55"/>
      <c r="G74" s="28"/>
      <c r="H74" s="29"/>
      <c r="I74" s="30"/>
    </row>
    <row r="75" spans="2:9" ht="15.75" x14ac:dyDescent="0.25">
      <c r="B75" s="82" t="s">
        <v>46</v>
      </c>
      <c r="C75" s="83">
        <f>H67</f>
        <v>520059234.01766336</v>
      </c>
      <c r="D75" s="84">
        <f>(H67/C72)</f>
        <v>6.8635682921057373E-2</v>
      </c>
      <c r="E75" s="81" t="s">
        <v>50</v>
      </c>
      <c r="F75" s="55"/>
      <c r="G75" s="28"/>
      <c r="H75" s="29"/>
      <c r="I75" s="30"/>
    </row>
    <row r="76" spans="2:9" ht="15.75" x14ac:dyDescent="0.25">
      <c r="B76" s="82" t="s">
        <v>65</v>
      </c>
      <c r="C76" s="83">
        <f>C72-C73</f>
        <v>667738705.19390106</v>
      </c>
      <c r="D76" s="84">
        <f>(C76/C72)</f>
        <v>8.8125926905952029E-2</v>
      </c>
      <c r="E76" s="81" t="s">
        <v>50</v>
      </c>
      <c r="F76" s="55"/>
      <c r="G76" s="28"/>
      <c r="H76" s="29"/>
      <c r="I76" s="30"/>
    </row>
    <row r="77" spans="2:9" ht="15.75" x14ac:dyDescent="0.25">
      <c r="B77" s="82" t="s">
        <v>49</v>
      </c>
      <c r="C77" s="83"/>
      <c r="D77" s="84">
        <f>C75/C73</f>
        <v>7.5268817204301078E-2</v>
      </c>
      <c r="E77" s="81" t="s">
        <v>52</v>
      </c>
      <c r="F77" s="26"/>
      <c r="G77" s="28"/>
      <c r="H77" s="29"/>
      <c r="I77" s="30"/>
    </row>
    <row r="78" spans="2:9" ht="15.75" x14ac:dyDescent="0.25">
      <c r="B78" s="82" t="s">
        <v>47</v>
      </c>
      <c r="C78" s="83">
        <f>I67</f>
        <v>7057071166.022337</v>
      </c>
      <c r="D78" s="84">
        <f>(I67/(I$6-I$7))</f>
        <v>0.93136871190714143</v>
      </c>
      <c r="E78" s="81" t="s">
        <v>50</v>
      </c>
      <c r="F78" s="26"/>
      <c r="G78" s="28"/>
      <c r="H78" s="29"/>
      <c r="I78" s="30"/>
    </row>
    <row r="79" spans="2:9" ht="15.75" x14ac:dyDescent="0.25">
      <c r="B79" s="82" t="s">
        <v>69</v>
      </c>
      <c r="C79" s="83">
        <f>C72*0.6</f>
        <v>4546258260</v>
      </c>
      <c r="D79" s="84"/>
      <c r="E79" s="81"/>
      <c r="F79" s="26"/>
      <c r="G79" s="28"/>
      <c r="H79" s="29"/>
      <c r="I79" s="30"/>
    </row>
    <row r="80" spans="2:9" ht="15.75" x14ac:dyDescent="0.25">
      <c r="B80" s="82" t="s">
        <v>67</v>
      </c>
      <c r="C80" s="83">
        <f>C79-C81-(C75*0.6)</f>
        <v>88607682.705742657</v>
      </c>
      <c r="D80" s="84">
        <f>(C80/C79)</f>
        <v>1.949024398489466E-2</v>
      </c>
      <c r="E80" s="81" t="s">
        <v>72</v>
      </c>
      <c r="F80" s="26"/>
      <c r="G80" s="28"/>
      <c r="H80" s="29"/>
      <c r="I80" s="30"/>
    </row>
    <row r="81" spans="2:9" ht="15.75" x14ac:dyDescent="0.25">
      <c r="B81" s="82" t="s">
        <v>66</v>
      </c>
      <c r="C81" s="83">
        <f>C73*0.6</f>
        <v>4145615036.8836594</v>
      </c>
      <c r="D81" s="84">
        <f>(C81/C79)</f>
        <v>0.911874073094048</v>
      </c>
      <c r="E81" s="81" t="s">
        <v>68</v>
      </c>
      <c r="F81" s="26"/>
      <c r="G81" s="28"/>
      <c r="H81" s="29"/>
      <c r="I81" s="30"/>
    </row>
    <row r="82" spans="2:9" ht="15.75" x14ac:dyDescent="0.25">
      <c r="B82" s="82" t="s">
        <v>71</v>
      </c>
      <c r="C82" s="83">
        <f>(C75*0.6)</f>
        <v>312035540.41059798</v>
      </c>
      <c r="D82" s="84">
        <f>(C82/C79)</f>
        <v>6.8635682921057373E-2</v>
      </c>
      <c r="E82" s="81" t="s">
        <v>68</v>
      </c>
      <c r="F82" s="26"/>
      <c r="G82" s="28"/>
      <c r="H82" s="29"/>
      <c r="I82" s="30"/>
    </row>
    <row r="83" spans="2:9" x14ac:dyDescent="0.25">
      <c r="B83" s="53"/>
      <c r="C83" s="28"/>
      <c r="D83" s="30"/>
      <c r="E83" s="26"/>
      <c r="F83" s="26"/>
      <c r="G83" s="28"/>
      <c r="H83" s="29"/>
      <c r="I83" s="30"/>
    </row>
    <row r="84" spans="2:9" x14ac:dyDescent="0.25">
      <c r="B84" s="54"/>
      <c r="C84" s="28"/>
      <c r="D84" s="30"/>
      <c r="E84" s="26"/>
      <c r="F84" s="26"/>
      <c r="G84" s="28"/>
      <c r="H84" s="29"/>
      <c r="I84" s="30"/>
    </row>
    <row r="85" spans="2:9" x14ac:dyDescent="0.25">
      <c r="B85" s="26"/>
      <c r="C85" s="26"/>
      <c r="D85" s="27"/>
      <c r="E85" s="26"/>
      <c r="F85" s="26"/>
      <c r="G85" s="28"/>
      <c r="H85" s="29"/>
      <c r="I85" s="30"/>
    </row>
    <row r="86" spans="2:9" ht="37.5" customHeight="1" x14ac:dyDescent="0.25">
      <c r="B86" s="26"/>
      <c r="C86" s="26"/>
      <c r="D86" s="27"/>
      <c r="E86" s="26"/>
      <c r="F86" s="26"/>
      <c r="G86" s="28"/>
      <c r="H86" s="29"/>
      <c r="I86" s="30"/>
    </row>
    <row r="89" spans="2:9" x14ac:dyDescent="0.25">
      <c r="B89" s="8"/>
      <c r="C89" s="8"/>
      <c r="D89" s="8"/>
      <c r="E89" s="8"/>
    </row>
    <row r="90" spans="2:9" ht="15.75" x14ac:dyDescent="0.25">
      <c r="B90" s="9"/>
      <c r="C90" s="9"/>
      <c r="D90" s="9"/>
      <c r="E90" s="10"/>
    </row>
    <row r="91" spans="2:9" x14ac:dyDescent="0.25">
      <c r="B91" s="11"/>
      <c r="C91" s="11"/>
      <c r="D91" s="11"/>
      <c r="E91" s="11"/>
    </row>
    <row r="93" spans="2:9" ht="27" customHeight="1" x14ac:dyDescent="0.25">
      <c r="B93" s="8"/>
      <c r="C93" s="8"/>
      <c r="D93" s="8"/>
      <c r="E93" s="8"/>
    </row>
    <row r="94" spans="2:9" ht="18.75" customHeight="1" x14ac:dyDescent="0.25">
      <c r="B94" s="12"/>
      <c r="C94" s="12"/>
      <c r="D94" s="12"/>
      <c r="E94" s="13"/>
    </row>
    <row r="97" ht="18.75" customHeight="1" x14ac:dyDescent="0.25"/>
    <row r="100" ht="21" customHeight="1" x14ac:dyDescent="0.25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E01AF-1402-4ADD-8590-C74E44550A1C}">
  <dimension ref="C2:H12"/>
  <sheetViews>
    <sheetView showGridLines="0" showRowColHeaders="0" zoomScale="145" zoomScaleNormal="145" workbookViewId="0">
      <selection activeCell="D5" sqref="D5"/>
    </sheetView>
  </sheetViews>
  <sheetFormatPr defaultRowHeight="15" x14ac:dyDescent="0.25"/>
  <cols>
    <col min="2" max="2" width="7.5703125" customWidth="1"/>
    <col min="3" max="3" width="9.140625" hidden="1" customWidth="1"/>
    <col min="4" max="4" width="31" customWidth="1"/>
    <col min="5" max="5" width="27.85546875" customWidth="1"/>
    <col min="6" max="6" width="30.140625" customWidth="1"/>
    <col min="7" max="7" width="29.42578125" customWidth="1"/>
    <col min="8" max="8" width="28.42578125" customWidth="1"/>
  </cols>
  <sheetData>
    <row r="2" spans="4:8" ht="97.5" customHeight="1" x14ac:dyDescent="0.25"/>
    <row r="4" spans="4:8" ht="15.75" thickBot="1" x14ac:dyDescent="0.3"/>
    <row r="5" spans="4:8" ht="32.25" customHeight="1" thickBot="1" x14ac:dyDescent="0.3">
      <c r="D5" s="35" t="s">
        <v>17</v>
      </c>
      <c r="E5" s="36" t="s">
        <v>18</v>
      </c>
      <c r="F5" s="36" t="s">
        <v>19</v>
      </c>
      <c r="G5" s="36" t="s">
        <v>20</v>
      </c>
      <c r="H5" s="36" t="s">
        <v>39</v>
      </c>
    </row>
    <row r="6" spans="4:8" x14ac:dyDescent="0.25">
      <c r="D6" s="69"/>
      <c r="E6" s="56"/>
      <c r="F6" s="57"/>
      <c r="G6" s="58"/>
      <c r="H6" s="59"/>
    </row>
    <row r="7" spans="4:8" ht="17.25" x14ac:dyDescent="0.25">
      <c r="D7" s="70" t="s">
        <v>3</v>
      </c>
      <c r="E7" s="60">
        <v>1.28</v>
      </c>
      <c r="F7" s="61" t="s">
        <v>54</v>
      </c>
      <c r="G7" s="62" t="s">
        <v>21</v>
      </c>
      <c r="H7" s="63" t="s">
        <v>37</v>
      </c>
    </row>
    <row r="8" spans="4:8" ht="17.25" x14ac:dyDescent="0.25">
      <c r="D8" s="70" t="s">
        <v>10</v>
      </c>
      <c r="E8" s="64">
        <v>1E-3</v>
      </c>
      <c r="F8" s="65">
        <v>9.6000000000000002E-2</v>
      </c>
      <c r="G8" s="66" t="s">
        <v>22</v>
      </c>
      <c r="H8" s="67" t="s">
        <v>38</v>
      </c>
    </row>
    <row r="9" spans="4:8" ht="17.25" x14ac:dyDescent="0.25">
      <c r="D9" s="70" t="s">
        <v>12</v>
      </c>
      <c r="E9" s="60" t="s">
        <v>23</v>
      </c>
      <c r="F9" s="61" t="s">
        <v>24</v>
      </c>
      <c r="G9" s="62" t="s">
        <v>25</v>
      </c>
      <c r="H9" s="67" t="s">
        <v>26</v>
      </c>
    </row>
    <row r="10" spans="4:8" ht="17.25" x14ac:dyDescent="0.25">
      <c r="D10" s="70" t="s">
        <v>27</v>
      </c>
      <c r="E10" s="60" t="s">
        <v>28</v>
      </c>
      <c r="F10" s="61" t="s">
        <v>29</v>
      </c>
      <c r="G10" s="62" t="s">
        <v>30</v>
      </c>
      <c r="H10" s="67" t="s">
        <v>35</v>
      </c>
    </row>
    <row r="11" spans="4:8" ht="17.25" x14ac:dyDescent="0.25">
      <c r="D11" s="70" t="s">
        <v>31</v>
      </c>
      <c r="E11" s="68" t="s">
        <v>32</v>
      </c>
      <c r="F11" s="61" t="s">
        <v>33</v>
      </c>
      <c r="G11" s="62" t="s">
        <v>34</v>
      </c>
      <c r="H11" s="67" t="s">
        <v>33</v>
      </c>
    </row>
    <row r="12" spans="4:8" ht="32.25" customHeight="1" thickBot="1" x14ac:dyDescent="0.3">
      <c r="D12" s="71" t="s">
        <v>74</v>
      </c>
      <c r="E12" s="72"/>
      <c r="F12" s="73"/>
      <c r="G12" s="74"/>
      <c r="H12" s="7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CoVID-19 Virus Prediction V1.3</vt:lpstr>
      <vt:lpstr>Sample Virus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Andology</dc:creator>
  <cp:lastModifiedBy>Andology Corporation</cp:lastModifiedBy>
  <cp:lastPrinted>2017-10-07T20:22:56Z</cp:lastPrinted>
  <dcterms:created xsi:type="dcterms:W3CDTF">2017-03-24T01:29:09Z</dcterms:created>
  <dcterms:modified xsi:type="dcterms:W3CDTF">2020-02-14T03:12:58Z</dcterms:modified>
</cp:coreProperties>
</file>